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P\5\"/>
    </mc:Choice>
  </mc:AlternateContent>
  <bookViews>
    <workbookView xWindow="0" yWindow="0" windowWidth="20490" windowHeight="6555" firstSheet="3" activeTab="3"/>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Classrooms'!$A$2:$G$113</definedName>
    <definedName name="_xlnm.Print_Titles" localSheetId="3">'Construction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<sst xmlns="http://schemas.openxmlformats.org/spreadsheetml/2006/main" count="1384" uniqueCount="584">
  <si>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</si>
  <si>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</si>
  <si>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</si>
  <si>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</si>
  <si>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</si>
  <si>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</si>
  <si>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</si>
  <si>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</si>
  <si>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</si>
  <si>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</si>
  <si>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</si>
  <si>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</si>
  <si>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</si>
  <si>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</si>
  <si>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</si>
  <si>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</si>
  <si>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</si>
  <si>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</si>
  <si>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</si>
  <si>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</si>
  <si>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</si>
  <si>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</si>
  <si>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</si>
  <si>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</si>
  <si>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</si>
  <si>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</si>
  <si>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</si>
  <si>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</si>
  <si>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</si>
  <si>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</si>
  <si>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</si>
  <si>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</si>
  <si>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</si>
  <si>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</si>
  <si>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</si>
  <si>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</si>
  <si>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</si>
  <si>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</si>
  <si>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</si>
  <si>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</si>
  <si>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</si>
  <si>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</si>
  <si>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</si>
  <si>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</si>
  <si>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</si>
  <si>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</si>
  <si>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</si>
  <si>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</si>
  <si>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</si>
  <si>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</si>
  <si>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</si>
  <si>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</si>
  <si>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</si>
  <si>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</si>
  <si>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</si>
  <si>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</si>
  <si>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</si>
  <si>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</si>
  <si>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</si>
  <si>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</si>
  <si>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</si>
  <si>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</si>
  <si>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</si>
  <si>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</si>
  <si>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</si>
  <si>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</si>
  <si>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</si>
  <si>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</si>
  <si>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</si>
  <si>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</si>
  <si>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</si>
  <si>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</si>
  <si>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</si>
  <si>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</si>
  <si>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</si>
  <si>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</si>
  <si>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</si>
  <si>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</si>
  <si>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</si>
  <si>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</si>
  <si>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</si>
  <si>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</si>
  <si>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</si>
  <si>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</si>
  <si>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</si>
  <si>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</si>
  <si>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</si>
  <si>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</si>
  <si>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</si>
  <si>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</si>
  <si>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</si>
  <si>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</si>
  <si>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</si>
  <si>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</si>
  <si>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</si>
  <si>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</si>
  <si>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</si>
  <si>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</si>
  <si>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</si>
  <si>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</si>
  <si>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</si>
  <si>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</si>
  <si>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</si>
  <si>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</si>
  <si>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</si>
  <si>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</si>
  <si>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</si>
  <si>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</si>
  <si>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</si>
  <si>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</si>
  <si>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</si>
  <si>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</si>
  <si>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</si>
  <si>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</si>
  <si>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</si>
  <si>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</si>
  <si>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</si>
  <si>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</si>
  <si>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</si>
  <si>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</si>
  <si>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</si>
  <si>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</si>
  <si>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</si>
  <si>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</si>
  <si>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</si>
  <si>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</si>
  <si>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</si>
  <si>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</si>
  <si>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</si>
  <si>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</si>
  <si>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</si>
  <si>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</si>
  <si>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</si>
  <si>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</si>
  <si>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</si>
  <si>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</si>
  <si>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</si>
  <si>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</si>
  <si>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</si>
  <si>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</si>
  <si>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</si>
  <si>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</si>
  <si>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</si>
  <si>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</si>
  <si>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</si>
  <si>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</si>
  <si>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</si>
  <si>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</si>
  <si>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</si>
  <si>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</si>
  <si>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</si>
  <si>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</si>
  <si>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</si>
  <si>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</si>
  <si>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</si>
  <si>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</si>
  <si>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</si>
  <si>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</si>
  <si>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</si>
  <si>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</si>
  <si>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</si>
  <si>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</si>
  <si>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</si>
  <si>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</si>
  <si>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</si>
  <si>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</si>
  <si>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</si>
  <si>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</si>
  <si>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</si>
  <si>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</si>
  <si>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</si>
  <si>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</si>
  <si>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</si>
  <si>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</si>
  <si>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</si>
  <si>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</si>
  <si>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</si>
  <si>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</si>
  <si>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</si>
  <si>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</si>
  <si>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</si>
  <si>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</si>
  <si>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</si>
  <si>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</si>
  <si>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</si>
  <si>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</si>
  <si>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</si>
  <si>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</si>
  <si>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</si>
  <si>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</si>
  <si>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</si>
  <si>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</si>
  <si>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</si>
  <si>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</si>
  <si>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</si>
  <si>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</si>
  <si>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</si>
  <si>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</si>
  <si>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</si>
  <si>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</si>
  <si>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</si>
  <si>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</si>
  <si>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</si>
  <si>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</si>
  <si>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</si>
  <si>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</si>
  <si>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</si>
  <si>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</si>
  <si>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</si>
  <si>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</si>
  <si>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</si>
  <si>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</si>
  <si>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</si>
  <si>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</si>
  <si>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</si>
  <si>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</si>
  <si>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</si>
  <si>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</si>
  <si>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</si>
  <si>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A.1.b</t>
  </si>
  <si>
    <t>Demolition of existing building</t>
  </si>
  <si>
    <t>Lump Sum</t>
  </si>
  <si>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</si>
  <si>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</si>
  <si>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</si>
  <si>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</si>
  <si>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</si>
  <si>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</si>
  <si>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</si>
  <si>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</si>
  <si>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</si>
  <si>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</si>
  <si>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</si>
  <si>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</si>
  <si>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</si>
  <si>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</si>
  <si>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</si>
  <si>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</si>
  <si>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</si>
  <si>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</si>
  <si>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</si>
  <si>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</si>
  <si>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</si>
  <si>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</si>
  <si>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</si>
  <si>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</si>
  <si>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</si>
  <si>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</si>
  <si>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</si>
  <si>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</si>
  <si>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</si>
  <si>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</si>
  <si>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</si>
  <si>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</si>
  <si>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</si>
  <si>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</si>
  <si>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</si>
  <si>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</si>
  <si>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</si>
  <si>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</si>
  <si>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</si>
  <si>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</si>
  <si>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</si>
  <si>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</si>
  <si>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</si>
  <si>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</si>
  <si>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</si>
  <si>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</si>
  <si>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</si>
  <si>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</si>
  <si>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</si>
  <si>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</si>
  <si>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</si>
  <si>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</si>
  <si>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</si>
  <si>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</si>
  <si>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</si>
  <si>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</si>
  <si>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</si>
  <si>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</si>
  <si>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</si>
  <si>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</si>
  <si>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</si>
  <si>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</si>
  <si>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</si>
  <si>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</si>
  <si>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</si>
  <si>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</si>
  <si>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</si>
  <si>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</si>
  <si>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</si>
  <si>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</si>
  <si>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</si>
  <si>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</si>
  <si>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</si>
  <si>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</si>
  <si>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</si>
  <si>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</si>
  <si>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</si>
  <si>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</si>
  <si>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</si>
  <si>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</si>
  <si>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</si>
  <si>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</si>
  <si>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</si>
  <si>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</si>
  <si>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</si>
  <si>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</si>
  <si>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</si>
  <si>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</si>
  <si>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</si>
  <si>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</si>
  <si>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</si>
  <si>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</si>
  <si>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</si>
  <si>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</si>
  <si>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</si>
  <si>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</si>
  <si>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</si>
  <si>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</si>
  <si>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</si>
  <si>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</si>
  <si>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</si>
  <si>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</si>
  <si>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</si>
  <si>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</si>
  <si>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</si>
  <si>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</si>
  <si>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</si>
  <si>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</si>
  <si>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</si>
  <si>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</si>
  <si>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</si>
  <si>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</si>
  <si>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</si>
  <si>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</si>
  <si>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</si>
  <si>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</si>
  <si>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</si>
  <si>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</si>
  <si>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</si>
  <si>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</si>
  <si>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</si>
  <si>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</si>
  <si>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</si>
  <si>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</si>
  <si>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</si>
  <si>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</si>
  <si>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</si>
  <si>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</si>
  <si>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</si>
  <si>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</si>
  <si>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</si>
  <si>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</si>
  <si>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</si>
  <si>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</si>
  <si>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</si>
  <si>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</si>
  <si>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</si>
  <si>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</si>
  <si>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</si>
  <si>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</si>
  <si>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</si>
  <si>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</si>
  <si>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</si>
  <si>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</si>
  <si>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</si>
  <si>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</si>
  <si>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</si>
  <si>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</si>
  <si>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</si>
  <si>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</si>
  <si>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</si>
  <si>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</si>
  <si>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</si>
  <si>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</si>
  <si>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</si>
  <si>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</si>
  <si>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</si>
  <si>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</si>
  <si>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</si>
  <si>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</si>
  <si>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</si>
  <si>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</si>
  <si>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</si>
  <si>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</si>
  <si>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</si>
  <si>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</si>
  <si>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</si>
  <si>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</si>
  <si>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</si>
  <si>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</si>
  <si>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</si>
  <si>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</si>
  <si>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</si>
  <si>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</si>
  <si>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</si>
  <si>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</si>
  <si>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</si>
  <si>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</si>
  <si>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</si>
  <si>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</si>
  <si>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</si>
  <si>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</si>
  <si>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</si>
  <si>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</si>
  <si>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</si>
  <si>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</si>
  <si>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</si>
  <si>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</si>
  <si>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</si>
  <si>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</si>
  <si>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</si>
  <si>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</si>
  <si>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</si>
  <si>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</si>
  <si>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</si>
  <si>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</si>
  <si>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</si>
  <si>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</si>
  <si>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</si>
  <si>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</si>
  <si>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</si>
  <si>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</si>
  <si>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</si>
  <si>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</si>
  <si>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</si>
  <si>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</si>
  <si>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</si>
  <si>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</si>
  <si>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</si>
  <si>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</si>
  <si>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</si>
  <si>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</si>
  <si>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</si>
  <si>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</si>
  <si>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</si>
  <si>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</si>
  <si>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</si>
  <si>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</si>
  <si>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</si>
  <si>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</si>
  <si>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</si>
  <si>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</si>
  <si>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</si>
  <si>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</si>
  <si>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</si>
  <si>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</si>
  <si>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</si>
  <si>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</si>
  <si>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</si>
  <si>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</si>
  <si>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</si>
  <si>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</si>
  <si>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</si>
  <si>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</si>
  <si>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</si>
  <si>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</si>
  <si>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</si>
  <si>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</si>
  <si>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</si>
  <si>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</si>
  <si>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</si>
  <si>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</si>
  <si>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</si>
  <si>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</si>
  <si>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</si>
  <si>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</si>
  <si>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</si>
  <si>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</si>
  <si>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</si>
  <si>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</si>
  <si>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</si>
  <si>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</si>
  <si>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</si>
  <si>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</si>
  <si>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</si>
  <si>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</si>
  <si>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</si>
  <si>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</si>
  <si>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</si>
  <si>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</si>
  <si>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</si>
  <si>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</si>
  <si>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</si>
  <si>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</si>
  <si>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</si>
  <si>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</si>
  <si>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</si>
  <si>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</si>
  <si>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</si>
  <si>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</si>
  <si>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</si>
  <si>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</si>
  <si>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</si>
  <si>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</si>
  <si>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</si>
  <si>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</si>
  <si>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</si>
  <si>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</si>
  <si>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</si>
  <si>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</si>
  <si>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</si>
  <si>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</si>
  <si>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</si>
  <si>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</si>
  <si>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</si>
  <si>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</si>
  <si>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</si>
  <si>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</si>
  <si>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</si>
  <si>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</si>
  <si>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</si>
  <si>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</si>
  <si>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</si>
  <si>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</si>
  <si>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</si>
  <si>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</si>
  <si>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</si>
  <si>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</si>
  <si>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</si>
  <si>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</si>
  <si>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</si>
  <si>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</si>
  <si>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</si>
  <si>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</si>
  <si>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</si>
  <si>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</si>
  <si>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</si>
  <si>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</si>
  <si>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</si>
  <si>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</si>
  <si>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</si>
  <si>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</si>
  <si>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</si>
  <si>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</si>
  <si>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</si>
  <si>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</si>
  <si>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</si>
  <si>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</si>
  <si>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</si>
  <si>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</si>
  <si>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</si>
  <si>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</si>
  <si>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</si>
  <si>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</si>
  <si>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</si>
  <si>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</si>
  <si>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</si>
  <si>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</si>
  <si>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</si>
  <si>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</si>
  <si>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</si>
  <si>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</si>
  <si>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</si>
  <si>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</si>
  <si>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</si>
  <si>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</si>
  <si>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</si>
  <si>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</si>
  <si>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</si>
  <si>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</si>
  <si>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</si>
  <si>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</si>
  <si>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</si>
  <si>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</si>
  <si>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</si>
  <si>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</si>
  <si>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</si>
  <si>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</si>
  <si>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</si>
  <si>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</si>
  <si>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</si>
  <si>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</si>
  <si>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</si>
  <si>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</si>
  <si>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Sheena Joz School</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</si>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</sst>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2</v>
      </c>
      <c r="E3" t="s">
        <v>3</v>
      </c>
      <c r="F3" t="s">
        <v>4</v>
      </c>
      <c r="G3" t="s">
        <v>5</v>
      </c>
      <c r="H3" t="s">
        <v>6</v>
      </c>
    </row>
    <row r="4" spans="1:14" x14ac:dyDescent="0.25">
      <c r="A4" s="2">
        <v>1</v>
      </c>
      <c r="B4" t="s">
        <v>7</v>
      </c>
    </row>
    <row r="5" spans="1:14" x14ac:dyDescent="0.25">
      <c r="B5" t="s">
        <v>8</v>
      </c>
      <c r="D5">
        <v>30.2</v>
      </c>
      <c r="E5">
        <v>13.8</v>
      </c>
      <c r="G5">
        <v>1</v>
      </c>
      <c r="H5" t="s">
        <v>9</v>
      </c>
    </row>
    <row r="6" spans="1:14" x14ac:dyDescent="0.25">
      <c r="A6">
        <v>2</v>
      </c>
      <c r="B6" t="s">
        <v>10</v>
      </c>
    </row>
    <row r="7" spans="1:14" x14ac:dyDescent="0.25">
      <c r="A7">
        <v>2.1</v>
      </c>
      <c r="B7" t="s">
        <v>11</v>
      </c>
      <c r="K7" t="s">
        <v>12</v>
      </c>
    </row>
    <row r="8" spans="1:14" x14ac:dyDescent="0.25">
      <c r="A8" s="2" t="s">
        <v>13</v>
      </c>
      <c r="B8" t="s">
        <v>14</v>
      </c>
      <c r="J8" t="s">
        <v>15</v>
      </c>
      <c r="K8" t="s">
        <v>16</v>
      </c>
      <c r="L8" t="s">
        <v>17</v>
      </c>
      <c r="M8" t="s">
        <v>18</v>
      </c>
      <c r="N8" t="s">
        <v>19</v>
      </c>
    </row>
    <row r="9" spans="1:14" x14ac:dyDescent="0.25">
      <c r="C9" t="s">
        <v>20</v>
      </c>
      <c r="D9">
        <f>J9</f>
        <v>23.4</v>
      </c>
      <c r="E9">
        <f>L9</f>
        <v>1</v>
      </c>
      <c r="F9">
        <f>M9</f>
        <v>0.8</v>
      </c>
      <c r="G9">
        <f>ROUND(D9*E9*F9,2)</f>
        <v>18.72</v>
      </c>
      <c r="J9" s="6">
        <f>K9+L9*N9</f>
        <v>23.4</v>
      </c>
      <c r="K9" s="5">
        <v>22.4</v>
      </c>
      <c r="L9" s="5">
        <v>1</v>
      </c>
      <c r="M9" s="5">
        <v>0.8</v>
      </c>
      <c r="N9" s="5">
        <v>1</v>
      </c>
    </row>
    <row r="10" spans="1:14" x14ac:dyDescent="0.25">
      <c r="C10" t="s">
        <v>21</v>
      </c>
      <c r="D10">
        <f t="shared" ref="D10:D25" si="0">J10</f>
        <v>23.4</v>
      </c>
      <c r="E10">
        <f>L9</f>
        <v>1</v>
      </c>
      <c r="F10">
        <f>M9</f>
        <v>0.8</v>
      </c>
      <c r="G10">
        <f t="shared" ref="G10:G24" si="1">ROUND(D10*E10*F10,2)</f>
        <v>18.72</v>
      </c>
      <c r="J10" s="6">
        <f>K10+L9*N10</f>
        <v>23.4</v>
      </c>
      <c r="K10" s="5">
        <v>22.4</v>
      </c>
      <c r="N10" s="5">
        <v>1</v>
      </c>
    </row>
    <row r="11" spans="1:14" x14ac:dyDescent="0.25">
      <c r="C11" t="s">
        <v>22</v>
      </c>
      <c r="D11">
        <f t="shared" si="0"/>
        <v>30.4</v>
      </c>
      <c r="E11">
        <f>L9</f>
        <v>1</v>
      </c>
      <c r="F11">
        <f>M9</f>
        <v>0.8</v>
      </c>
      <c r="G11">
        <f t="shared" si="1"/>
        <v>24.32</v>
      </c>
      <c r="J11" s="6">
        <f>K11+L9*N11</f>
        <v>30.4</v>
      </c>
      <c r="K11" s="5">
        <v>29.4</v>
      </c>
      <c r="N11" s="5">
        <v>1</v>
      </c>
    </row>
    <row r="12" spans="1:14" x14ac:dyDescent="0.25">
      <c r="C12" t="s">
        <v>23</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25</v>
      </c>
      <c r="B26" t="s">
        <v>26</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27</v>
      </c>
      <c r="B30" t="s">
        <v>28</v>
      </c>
      <c r="C30" s="1"/>
      <c r="D30">
        <v>87.77</v>
      </c>
      <c r="E30">
        <v>0.7</v>
      </c>
      <c r="F30">
        <f>M30</f>
        <v>0.2</v>
      </c>
      <c r="G30">
        <f>ROUND(D30*E30*F30,2)</f>
        <v>12.29</v>
      </c>
      <c r="M30" s="5">
        <v>0.2</v>
      </c>
    </row>
    <row r="31" spans="1:14" x14ac:dyDescent="0.25">
      <c r="A31" s="2" t="s">
        <v>29</v>
      </c>
      <c r="B31" t="s">
        <v>30</v>
      </c>
      <c r="C31" s="1">
        <v>1</v>
      </c>
      <c r="D31">
        <v>5.0999999999999996</v>
      </c>
      <c r="E31">
        <v>1</v>
      </c>
      <c r="F31">
        <f>M30</f>
        <v>0.2</v>
      </c>
      <c r="G31">
        <f>ROUND(D31*E31*F31,2)</f>
        <v>1.02</v>
      </c>
    </row>
    <row r="34" spans="1:14" ht="17.25" x14ac:dyDescent="0.25">
      <c r="B34" t="s">
        <v>11</v>
      </c>
      <c r="D34" s="3"/>
      <c r="F34" t="s">
        <v>31</v>
      </c>
      <c r="G34">
        <f>SUM(G9:G31)</f>
        <v>136.38000000000005</v>
      </c>
      <c r="H34" t="s">
        <v>32</v>
      </c>
    </row>
    <row r="35" spans="1:14" x14ac:dyDescent="0.25">
      <c r="A35" s="4"/>
      <c r="B35" s="4"/>
      <c r="C35" s="4"/>
      <c r="D35" s="3"/>
    </row>
    <row r="36" spans="1:14" x14ac:dyDescent="0.25">
      <c r="A36">
        <v>2.2000000000000002</v>
      </c>
      <c r="B36" t="s">
        <v>33</v>
      </c>
      <c r="K36" t="s">
        <v>12</v>
      </c>
    </row>
    <row r="37" spans="1:14" x14ac:dyDescent="0.25">
      <c r="A37" s="2" t="s">
        <v>34</v>
      </c>
      <c r="B37" t="s">
        <v>14</v>
      </c>
      <c r="J37" t="s">
        <v>15</v>
      </c>
      <c r="K37" t="s">
        <v>16</v>
      </c>
      <c r="L37" t="s">
        <v>17</v>
      </c>
      <c r="M37" t="s">
        <v>18</v>
      </c>
      <c r="N37" t="s">
        <v>19</v>
      </c>
    </row>
    <row r="38" spans="1:14" x14ac:dyDescent="0.25">
      <c r="B38" t="s">
        <v>35</v>
      </c>
      <c r="C38" t="s">
        <v>20</v>
      </c>
      <c r="D38">
        <f>J38</f>
        <v>23.4</v>
      </c>
      <c r="E38">
        <f>L39</f>
        <v>0.2</v>
      </c>
      <c r="F38">
        <f>M38</f>
        <v>0.8</v>
      </c>
      <c r="G38">
        <f>ROUND(D38*E38*F38,2)</f>
        <v>3.74</v>
      </c>
      <c r="J38" s="6">
        <f>K38+L38*N38</f>
        <v>23.4</v>
      </c>
      <c r="K38" s="5">
        <v>22.4</v>
      </c>
      <c r="L38" s="5">
        <v>1</v>
      </c>
      <c r="M38" s="5">
        <v>0.8</v>
      </c>
      <c r="N38" s="5">
        <v>1</v>
      </c>
    </row>
    <row r="39" spans="1:14" x14ac:dyDescent="0.25">
      <c r="C39" t="s">
        <v>21</v>
      </c>
      <c r="D39">
        <f t="shared" ref="D39:D54" si="2">J39</f>
        <v>23.4</v>
      </c>
      <c r="E39">
        <f>L39</f>
        <v>0.2</v>
      </c>
      <c r="F39">
        <f>M38</f>
        <v>0.8</v>
      </c>
      <c r="G39">
        <f t="shared" ref="G39:G53" si="3">ROUND(D39*E39*F39,2)</f>
        <v>3.74</v>
      </c>
      <c r="J39" s="6">
        <f>K39+L38*N39</f>
        <v>23.4</v>
      </c>
      <c r="K39" s="5">
        <v>22.4</v>
      </c>
      <c r="L39" s="5">
        <v>0.2</v>
      </c>
      <c r="N39" s="5">
        <v>1</v>
      </c>
    </row>
    <row r="40" spans="1:14" x14ac:dyDescent="0.25">
      <c r="C40" t="s">
        <v>22</v>
      </c>
      <c r="D40">
        <f t="shared" si="2"/>
        <v>30.4</v>
      </c>
      <c r="E40">
        <f>L39</f>
        <v>0.2</v>
      </c>
      <c r="F40">
        <f>M38</f>
        <v>0.8</v>
      </c>
      <c r="G40">
        <f t="shared" si="3"/>
        <v>4.8600000000000003</v>
      </c>
      <c r="J40" s="6">
        <f>K40+L38*N40</f>
        <v>30.4</v>
      </c>
      <c r="K40" s="5">
        <v>29.4</v>
      </c>
      <c r="N40" s="5">
        <v>1</v>
      </c>
    </row>
    <row r="41" spans="1:14" x14ac:dyDescent="0.25">
      <c r="C41" t="s">
        <v>23</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36</v>
      </c>
      <c r="B55" t="s">
        <v>26</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37</v>
      </c>
      <c r="B59" t="s">
        <v>28</v>
      </c>
      <c r="C59" s="1"/>
      <c r="D59">
        <v>87.77</v>
      </c>
      <c r="E59">
        <f>L52</f>
        <v>0.2</v>
      </c>
      <c r="F59">
        <f>M59</f>
        <v>0.2</v>
      </c>
      <c r="G59">
        <f>ROUND(D59*E59*F59,2)</f>
        <v>3.51</v>
      </c>
      <c r="M59" s="5">
        <v>0.2</v>
      </c>
    </row>
    <row r="60" spans="1:14" x14ac:dyDescent="0.25">
      <c r="A60" s="2" t="s">
        <v>38</v>
      </c>
      <c r="B60" t="s">
        <v>30</v>
      </c>
      <c r="C60" s="1">
        <v>1</v>
      </c>
      <c r="D60">
        <v>5.0999999999999996</v>
      </c>
      <c r="E60">
        <f>L52</f>
        <v>0.2</v>
      </c>
      <c r="F60">
        <f>M59</f>
        <v>0.2</v>
      </c>
      <c r="G60">
        <f>ROUND(D60*E60*F60,2)</f>
        <v>0.2</v>
      </c>
    </row>
    <row r="63" spans="1:14" ht="17.25" x14ac:dyDescent="0.25">
      <c r="B63" t="s">
        <v>39</v>
      </c>
      <c r="D63" s="3"/>
      <c r="F63" t="s">
        <v>31</v>
      </c>
      <c r="G63">
        <f>SUM(G38:G60)</f>
        <v>28.339999999999979</v>
      </c>
      <c r="H63" t="s">
        <v>32</v>
      </c>
    </row>
    <row r="64" spans="1:14" x14ac:dyDescent="0.25">
      <c r="A64" s="4"/>
      <c r="B64" s="4"/>
      <c r="C64" s="4"/>
      <c r="D64" s="3"/>
    </row>
    <row r="65" spans="1:14" x14ac:dyDescent="0.25">
      <c r="A65" s="4"/>
      <c r="B65" s="4"/>
      <c r="C65" s="4"/>
      <c r="D65" s="3"/>
    </row>
    <row r="66" spans="1:14" x14ac:dyDescent="0.25">
      <c r="A66">
        <v>3</v>
      </c>
      <c r="B66" t="s">
        <v>40</v>
      </c>
    </row>
    <row r="67" spans="1:14" x14ac:dyDescent="0.25">
      <c r="A67">
        <v>3.1</v>
      </c>
      <c r="B67" t="s">
        <v>14</v>
      </c>
      <c r="K67" t="s">
        <v>12</v>
      </c>
    </row>
    <row r="68" spans="1:14" x14ac:dyDescent="0.25">
      <c r="A68" s="2" t="s">
        <v>41</v>
      </c>
      <c r="B68" t="s">
        <v>42</v>
      </c>
      <c r="J68" t="s">
        <v>15</v>
      </c>
      <c r="K68" t="s">
        <v>16</v>
      </c>
      <c r="L68" t="s">
        <v>17</v>
      </c>
      <c r="M68" t="s">
        <v>18</v>
      </c>
      <c r="N68" t="s">
        <v>19</v>
      </c>
    </row>
    <row r="69" spans="1:14" x14ac:dyDescent="0.25">
      <c r="B69" t="s">
        <v>35</v>
      </c>
      <c r="C69" t="s">
        <v>20</v>
      </c>
      <c r="D69">
        <f>J69</f>
        <v>23.2</v>
      </c>
      <c r="E69">
        <f>L69</f>
        <v>0.8</v>
      </c>
      <c r="F69">
        <f>M69</f>
        <v>0.8</v>
      </c>
      <c r="G69">
        <f t="shared" ref="G69:G85" si="4">ROUND(D69*E69*F69,2)</f>
        <v>14.85</v>
      </c>
      <c r="J69" s="6">
        <f>K69+L69*N69</f>
        <v>23.2</v>
      </c>
      <c r="K69" s="5">
        <v>22.4</v>
      </c>
      <c r="L69" s="5">
        <v>0.8</v>
      </c>
      <c r="M69" s="5">
        <v>0.8</v>
      </c>
      <c r="N69" s="5">
        <v>1</v>
      </c>
    </row>
    <row r="70" spans="1:14" x14ac:dyDescent="0.25">
      <c r="C70" t="s">
        <v>21</v>
      </c>
      <c r="D70">
        <f t="shared" ref="D70:D85" si="5">J70</f>
        <v>23.2</v>
      </c>
      <c r="E70">
        <f>L69</f>
        <v>0.8</v>
      </c>
      <c r="F70">
        <f>M69</f>
        <v>0.8</v>
      </c>
      <c r="G70">
        <f t="shared" si="4"/>
        <v>14.85</v>
      </c>
      <c r="J70" s="6">
        <f>K70+L69*N70</f>
        <v>23.2</v>
      </c>
      <c r="K70" s="5">
        <v>22.4</v>
      </c>
      <c r="N70" s="5">
        <v>1</v>
      </c>
    </row>
    <row r="71" spans="1:14" x14ac:dyDescent="0.25">
      <c r="C71" t="s">
        <v>22</v>
      </c>
      <c r="D71">
        <f t="shared" si="5"/>
        <v>30.2</v>
      </c>
      <c r="E71">
        <f>L69</f>
        <v>0.8</v>
      </c>
      <c r="F71">
        <f>M69</f>
        <v>0.8</v>
      </c>
      <c r="G71">
        <f t="shared" si="4"/>
        <v>19.329999999999998</v>
      </c>
      <c r="J71" s="6">
        <f>K71+L69*N71</f>
        <v>30.2</v>
      </c>
      <c r="K71" s="5">
        <v>29.4</v>
      </c>
      <c r="N71" s="5">
        <v>1</v>
      </c>
    </row>
    <row r="72" spans="1:14" x14ac:dyDescent="0.25">
      <c r="C72" t="s">
        <v>23</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43</v>
      </c>
      <c r="B86" t="s">
        <v>26</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44</v>
      </c>
      <c r="B90" t="s">
        <v>28</v>
      </c>
      <c r="C90" s="1"/>
      <c r="D90">
        <v>87.77</v>
      </c>
      <c r="E90">
        <v>0.6</v>
      </c>
      <c r="F90">
        <f>M90</f>
        <v>0.15</v>
      </c>
      <c r="G90">
        <f>ROUND(D90*E90*F90,2)</f>
        <v>7.9</v>
      </c>
      <c r="M90" s="5">
        <v>0.15</v>
      </c>
    </row>
    <row r="91" spans="1:14" x14ac:dyDescent="0.25">
      <c r="A91" s="2" t="s">
        <v>45</v>
      </c>
      <c r="B91" t="s">
        <v>30</v>
      </c>
      <c r="C91" s="1">
        <v>1</v>
      </c>
      <c r="D91">
        <v>5</v>
      </c>
      <c r="E91">
        <v>0.9</v>
      </c>
      <c r="F91">
        <f>M87</f>
        <v>0.2</v>
      </c>
      <c r="G91">
        <f>ROUND(D91*E91*F91,2)</f>
        <v>0.9</v>
      </c>
    </row>
    <row r="93" spans="1:14" x14ac:dyDescent="0.25">
      <c r="A93" s="2" t="s">
        <v>46</v>
      </c>
      <c r="B93" t="s">
        <v>47</v>
      </c>
      <c r="C93" s="1" t="s">
        <v>48</v>
      </c>
      <c r="D93">
        <v>1.6</v>
      </c>
      <c r="E93">
        <v>0.74</v>
      </c>
      <c r="F93">
        <v>0.2</v>
      </c>
      <c r="G93">
        <f>ROUND(D93*E93*F93,2)</f>
        <v>0.24</v>
      </c>
    </row>
    <row r="94" spans="1:14" x14ac:dyDescent="0.25">
      <c r="A94" s="2"/>
      <c r="C94" t="s">
        <v>49</v>
      </c>
      <c r="D94">
        <v>1.4</v>
      </c>
      <c r="E94">
        <v>0.54</v>
      </c>
      <c r="F94">
        <v>0.2</v>
      </c>
      <c r="G94">
        <f>ROUND(D94*E94*F94,2)</f>
        <v>0.15</v>
      </c>
    </row>
    <row r="95" spans="1:14" x14ac:dyDescent="0.25">
      <c r="A95" s="2"/>
    </row>
    <row r="96" spans="1:14" x14ac:dyDescent="0.25">
      <c r="A96" s="2"/>
    </row>
    <row r="98" spans="1:14" ht="17.25" x14ac:dyDescent="0.25">
      <c r="B98" t="s">
        <v>50</v>
      </c>
      <c r="E98" s="3"/>
      <c r="F98" t="s">
        <v>31</v>
      </c>
      <c r="G98">
        <f>SUM(G69:G93)</f>
        <v>108.55999999999996</v>
      </c>
      <c r="H98" t="s">
        <v>32</v>
      </c>
    </row>
    <row r="101" spans="1:14" x14ac:dyDescent="0.25">
      <c r="A101">
        <v>3.2</v>
      </c>
      <c r="B101" t="s">
        <v>51</v>
      </c>
      <c r="K101" t="s">
        <v>12</v>
      </c>
    </row>
    <row r="102" spans="1:14" x14ac:dyDescent="0.25">
      <c r="A102" s="2" t="s">
        <v>52</v>
      </c>
      <c r="B102" t="s">
        <v>42</v>
      </c>
      <c r="J102" t="s">
        <v>15</v>
      </c>
      <c r="K102" t="s">
        <v>16</v>
      </c>
      <c r="L102" t="s">
        <v>17</v>
      </c>
      <c r="M102" t="s">
        <v>18</v>
      </c>
      <c r="N102" t="s">
        <v>19</v>
      </c>
    </row>
    <row r="103" spans="1:14" x14ac:dyDescent="0.25">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21</v>
      </c>
      <c r="D104">
        <f t="shared" ref="D104:D119" si="7">J104</f>
        <v>22.75</v>
      </c>
      <c r="E104">
        <f>L104</f>
        <v>0.6</v>
      </c>
      <c r="F104">
        <f>M103</f>
        <v>0.25</v>
      </c>
      <c r="G104">
        <f t="shared" si="6"/>
        <v>3.41</v>
      </c>
      <c r="J104" s="6">
        <f>K104+L105*N104</f>
        <v>22.75</v>
      </c>
      <c r="K104" s="5">
        <v>22.4</v>
      </c>
      <c r="L104" s="5">
        <v>0.6</v>
      </c>
      <c r="N104" s="5">
        <v>1</v>
      </c>
    </row>
    <row r="105" spans="1:14" x14ac:dyDescent="0.25">
      <c r="C105" t="s">
        <v>22</v>
      </c>
      <c r="D105">
        <f t="shared" si="7"/>
        <v>29.75</v>
      </c>
      <c r="E105">
        <f>L104</f>
        <v>0.6</v>
      </c>
      <c r="F105">
        <f>M103</f>
        <v>0.25</v>
      </c>
      <c r="G105">
        <f t="shared" si="6"/>
        <v>4.46</v>
      </c>
      <c r="J105" s="6">
        <f>K105+L105*N105</f>
        <v>29.75</v>
      </c>
      <c r="K105" s="5">
        <v>29.4</v>
      </c>
      <c r="L105" s="5">
        <v>0.35</v>
      </c>
      <c r="N105" s="5">
        <v>1</v>
      </c>
    </row>
    <row r="106" spans="1:14" x14ac:dyDescent="0.25">
      <c r="C106" t="s">
        <v>23</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54</v>
      </c>
      <c r="B120" t="s">
        <v>26</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55</v>
      </c>
      <c r="B129" t="s">
        <v>56</v>
      </c>
      <c r="C129" s="1"/>
      <c r="D129">
        <v>0</v>
      </c>
      <c r="E129">
        <v>0.6</v>
      </c>
      <c r="F129">
        <v>0.15</v>
      </c>
      <c r="G129">
        <f>ROUND(D129*E129*F129,2)</f>
        <v>0</v>
      </c>
    </row>
    <row r="130" spans="1:14" x14ac:dyDescent="0.25">
      <c r="A130" s="2" t="s">
        <v>57</v>
      </c>
      <c r="B130" t="s">
        <v>30</v>
      </c>
      <c r="C130" s="1">
        <v>1</v>
      </c>
      <c r="D130">
        <v>4.16</v>
      </c>
      <c r="E130">
        <v>0.9</v>
      </c>
      <c r="F130">
        <v>0.25</v>
      </c>
      <c r="G130">
        <f>ROUND(D130*E130*F130,2)</f>
        <v>0.94</v>
      </c>
    </row>
    <row r="133" spans="1:14" ht="17.25" x14ac:dyDescent="0.25">
      <c r="B133" t="s">
        <v>58</v>
      </c>
      <c r="E133" s="3"/>
      <c r="F133" t="s">
        <v>31</v>
      </c>
      <c r="G133">
        <f>SUM(G103:G130)+G94</f>
        <v>26.509999999999984</v>
      </c>
      <c r="H133" t="s">
        <v>32</v>
      </c>
    </row>
    <row r="136" spans="1:14" x14ac:dyDescent="0.25">
      <c r="A136">
        <v>4</v>
      </c>
      <c r="B136" t="s">
        <v>59</v>
      </c>
    </row>
    <row r="137" spans="1:14" ht="17.25" x14ac:dyDescent="0.25">
      <c r="A137">
        <v>4.0999999999999996</v>
      </c>
      <c r="B137" t="s">
        <v>60</v>
      </c>
      <c r="D137">
        <f>29.75+(5+2.6+4.65+0.35)*2+0.35+7+0.35+3.7+2.7</f>
        <v>69.050000000000011</v>
      </c>
      <c r="F137">
        <v>0.25</v>
      </c>
      <c r="G137">
        <f>ROUND(D137*F137,2)</f>
        <v>17.260000000000002</v>
      </c>
      <c r="H137" t="s">
        <v>61</v>
      </c>
    </row>
    <row r="138" spans="1:14" ht="17.25" x14ac:dyDescent="0.25">
      <c r="A138">
        <v>4.2</v>
      </c>
      <c r="B138" t="s">
        <v>30</v>
      </c>
      <c r="D138">
        <v>4.16</v>
      </c>
      <c r="F138">
        <v>0.25</v>
      </c>
      <c r="G138">
        <f>ROUND(D138*F138,2)</f>
        <v>1.04</v>
      </c>
      <c r="H138" t="s">
        <v>61</v>
      </c>
    </row>
    <row r="140" spans="1:14" ht="17.25" x14ac:dyDescent="0.25">
      <c r="B140" t="s">
        <v>59</v>
      </c>
      <c r="G140">
        <f>G137+G138</f>
        <v>18.3</v>
      </c>
      <c r="H140" t="s">
        <v>61</v>
      </c>
    </row>
    <row r="143" spans="1:14" x14ac:dyDescent="0.25">
      <c r="A143">
        <v>5</v>
      </c>
      <c r="B143" t="s">
        <v>62</v>
      </c>
      <c r="K143" t="s">
        <v>12</v>
      </c>
    </row>
    <row r="144" spans="1:14" x14ac:dyDescent="0.25">
      <c r="A144">
        <v>5.0999999999999996</v>
      </c>
      <c r="B144" t="s">
        <v>63</v>
      </c>
      <c r="J144" t="s">
        <v>15</v>
      </c>
      <c r="K144" t="s">
        <v>16</v>
      </c>
      <c r="L144" t="s">
        <v>17</v>
      </c>
      <c r="M144" t="s">
        <v>18</v>
      </c>
      <c r="N144" t="s">
        <v>19</v>
      </c>
    </row>
    <row r="145" spans="2:14" x14ac:dyDescent="0.25">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21</v>
      </c>
      <c r="D146">
        <f t="shared" ref="D146:D158" si="10">J146</f>
        <v>22.75</v>
      </c>
      <c r="E146">
        <f t="shared" ref="E146:E160" si="11">L$145</f>
        <v>0.35</v>
      </c>
      <c r="F146">
        <f>M145</f>
        <v>0.3</v>
      </c>
      <c r="G146">
        <f t="shared" si="9"/>
        <v>2.39</v>
      </c>
      <c r="J146" s="6">
        <f>K146+L145*N146</f>
        <v>22.75</v>
      </c>
      <c r="K146" s="5">
        <v>22.4</v>
      </c>
      <c r="L146" s="7"/>
      <c r="N146" s="5">
        <v>1</v>
      </c>
    </row>
    <row r="147" spans="2:14" x14ac:dyDescent="0.25">
      <c r="C147" t="s">
        <v>22</v>
      </c>
      <c r="D147">
        <f t="shared" si="10"/>
        <v>29.75</v>
      </c>
      <c r="E147">
        <f t="shared" si="11"/>
        <v>0.35</v>
      </c>
      <c r="F147">
        <f>M145</f>
        <v>0.3</v>
      </c>
      <c r="G147">
        <f t="shared" si="9"/>
        <v>3.12</v>
      </c>
      <c r="J147" s="6">
        <f>K147+L145*N147</f>
        <v>29.75</v>
      </c>
      <c r="K147" s="5">
        <v>29.4</v>
      </c>
      <c r="L147" s="7"/>
      <c r="N147" s="5">
        <v>1</v>
      </c>
    </row>
    <row r="148" spans="2:14" x14ac:dyDescent="0.25">
      <c r="C148" t="s">
        <v>23</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7"/>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7"/>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64</v>
      </c>
      <c r="C159" s="1">
        <v>1</v>
      </c>
      <c r="D159">
        <f>J159</f>
        <v>0</v>
      </c>
      <c r="E159">
        <f t="shared" si="11"/>
        <v>0.35</v>
      </c>
      <c r="F159">
        <f>M145</f>
        <v>0.3</v>
      </c>
      <c r="G159">
        <f t="shared" si="9"/>
        <v>0</v>
      </c>
      <c r="J159" s="6">
        <f>K159-L145*N159</f>
        <v>0</v>
      </c>
      <c r="K159" s="5">
        <v>0</v>
      </c>
      <c r="L159" s="7"/>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65</v>
      </c>
      <c r="E165" s="3"/>
      <c r="F165" t="s">
        <v>31</v>
      </c>
      <c r="G165">
        <f>SUM(G145:G162)</f>
        <v>15.979999999999995</v>
      </c>
      <c r="H165" t="s">
        <v>32</v>
      </c>
    </row>
    <row r="168" spans="1:14" x14ac:dyDescent="0.25">
      <c r="K168" t="s">
        <v>12</v>
      </c>
    </row>
    <row r="169" spans="1:14" x14ac:dyDescent="0.25">
      <c r="A169">
        <v>5.2</v>
      </c>
      <c r="B169" t="s">
        <v>66</v>
      </c>
      <c r="J169" t="s">
        <v>15</v>
      </c>
      <c r="K169" t="s">
        <v>16</v>
      </c>
      <c r="L169" t="s">
        <v>17</v>
      </c>
      <c r="M169" t="s">
        <v>18</v>
      </c>
      <c r="N169" t="s">
        <v>19</v>
      </c>
    </row>
    <row r="170" spans="1:14" x14ac:dyDescent="0.25">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21</v>
      </c>
      <c r="D171">
        <f t="shared" ref="D171:D186" si="14">J171</f>
        <v>22.75</v>
      </c>
      <c r="E171">
        <f t="shared" ref="E171:E178" si="15">L$145</f>
        <v>0.35</v>
      </c>
      <c r="F171">
        <f>M170</f>
        <v>0.21</v>
      </c>
      <c r="G171">
        <f t="shared" si="13"/>
        <v>1.67</v>
      </c>
      <c r="J171" s="6">
        <f>K171+L170*N171</f>
        <v>22.75</v>
      </c>
      <c r="K171" s="5">
        <v>22.4</v>
      </c>
      <c r="L171" s="7"/>
      <c r="N171" s="5">
        <v>1</v>
      </c>
    </row>
    <row r="172" spans="1:14" x14ac:dyDescent="0.25">
      <c r="C172" t="s">
        <v>22</v>
      </c>
      <c r="D172">
        <f t="shared" si="14"/>
        <v>29.75</v>
      </c>
      <c r="E172">
        <f t="shared" si="15"/>
        <v>0.35</v>
      </c>
      <c r="F172">
        <f>M170</f>
        <v>0.21</v>
      </c>
      <c r="G172">
        <f t="shared" si="13"/>
        <v>2.19</v>
      </c>
      <c r="J172" s="6">
        <f>K172+L170*N172</f>
        <v>29.75</v>
      </c>
      <c r="K172" s="5">
        <v>29.4</v>
      </c>
      <c r="L172" s="7"/>
      <c r="N172" s="5">
        <v>1</v>
      </c>
    </row>
    <row r="173" spans="1:14" x14ac:dyDescent="0.25">
      <c r="C173" t="s">
        <v>23</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7"/>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25">
      <c r="C177" s="1">
        <v>4</v>
      </c>
      <c r="D177">
        <f t="shared" si="14"/>
        <v>6.3</v>
      </c>
      <c r="E177">
        <f t="shared" si="15"/>
        <v>0.35</v>
      </c>
      <c r="F177">
        <f>M170</f>
        <v>0.21</v>
      </c>
      <c r="G177">
        <f t="shared" si="13"/>
        <v>0.46</v>
      </c>
      <c r="J177" s="6">
        <f>K177-L170*N177</f>
        <v>6.3</v>
      </c>
      <c r="K177" s="5">
        <v>7</v>
      </c>
      <c r="N177" s="5">
        <v>2</v>
      </c>
    </row>
    <row r="178" spans="2:14"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25">
      <c r="C179" s="1">
        <v>6</v>
      </c>
      <c r="D179">
        <f t="shared" si="14"/>
        <v>4.7</v>
      </c>
      <c r="E179">
        <f>L$145</f>
        <v>0.35</v>
      </c>
      <c r="F179">
        <f>M170</f>
        <v>0.21</v>
      </c>
      <c r="G179">
        <f t="shared" si="13"/>
        <v>0.35</v>
      </c>
      <c r="J179" s="6">
        <v>4.7</v>
      </c>
      <c r="K179" s="5"/>
      <c r="N179" s="5">
        <v>1</v>
      </c>
    </row>
    <row r="180" spans="2:14" x14ac:dyDescent="0.25">
      <c r="C180" s="1">
        <v>7</v>
      </c>
      <c r="D180">
        <f t="shared" si="14"/>
        <v>6.3</v>
      </c>
      <c r="E180">
        <f t="shared" ref="E180:E185" si="16">L$145</f>
        <v>0.35</v>
      </c>
      <c r="F180">
        <f>M170</f>
        <v>0.21</v>
      </c>
      <c r="G180">
        <f t="shared" si="13"/>
        <v>0.46</v>
      </c>
      <c r="J180" s="6">
        <f>K180-L170*N180</f>
        <v>6.3</v>
      </c>
      <c r="K180" s="5">
        <v>7</v>
      </c>
      <c r="N180" s="5">
        <v>2</v>
      </c>
    </row>
    <row r="181" spans="2:14"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25">
      <c r="C182" s="1">
        <v>9</v>
      </c>
      <c r="D182">
        <f t="shared" si="14"/>
        <v>6.3</v>
      </c>
      <c r="E182">
        <f t="shared" si="16"/>
        <v>0.35</v>
      </c>
      <c r="F182">
        <f>M170</f>
        <v>0.21</v>
      </c>
      <c r="G182">
        <f t="shared" si="13"/>
        <v>0.46</v>
      </c>
      <c r="J182" s="6">
        <f>K182-L170*N182</f>
        <v>6.3</v>
      </c>
      <c r="K182" s="5">
        <v>7</v>
      </c>
      <c r="M182" s="7"/>
      <c r="N182" s="5">
        <v>2</v>
      </c>
    </row>
    <row r="183" spans="2:14"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25">
      <c r="B184" t="s">
        <v>64</v>
      </c>
      <c r="C184" s="1">
        <v>1</v>
      </c>
      <c r="D184">
        <f t="shared" si="14"/>
        <v>0</v>
      </c>
      <c r="E184">
        <f t="shared" si="16"/>
        <v>0.35</v>
      </c>
      <c r="F184">
        <f>M170</f>
        <v>0.21</v>
      </c>
      <c r="G184">
        <f t="shared" si="13"/>
        <v>0</v>
      </c>
      <c r="J184" s="6">
        <f>K184-L170*N184</f>
        <v>0</v>
      </c>
      <c r="K184" s="5">
        <v>0</v>
      </c>
      <c r="L184" s="7"/>
      <c r="N184" s="5">
        <v>0</v>
      </c>
    </row>
    <row r="185" spans="2:14" x14ac:dyDescent="0.25">
      <c r="C185" s="1">
        <v>2</v>
      </c>
      <c r="D185">
        <f t="shared" si="14"/>
        <v>0</v>
      </c>
      <c r="E185">
        <f t="shared" si="16"/>
        <v>0.35</v>
      </c>
      <c r="F185">
        <f>M170</f>
        <v>0.21</v>
      </c>
      <c r="G185">
        <f t="shared" si="13"/>
        <v>0</v>
      </c>
      <c r="J185" s="6">
        <f>K185-L170*N185</f>
        <v>0</v>
      </c>
      <c r="K185" s="5">
        <v>0</v>
      </c>
      <c r="N185" s="5">
        <v>0</v>
      </c>
    </row>
    <row r="186" spans="2:14" x14ac:dyDescent="0.25">
      <c r="C186" s="1">
        <v>3</v>
      </c>
      <c r="D186">
        <f t="shared" si="14"/>
        <v>0</v>
      </c>
      <c r="E186">
        <f>L$145</f>
        <v>0.35</v>
      </c>
      <c r="F186">
        <f>M170</f>
        <v>0.21</v>
      </c>
      <c r="G186">
        <f t="shared" si="13"/>
        <v>0</v>
      </c>
      <c r="J186" s="6">
        <f>K186-L170*N186</f>
        <v>0</v>
      </c>
      <c r="K186" s="5">
        <v>0</v>
      </c>
      <c r="N186" s="5">
        <v>0</v>
      </c>
    </row>
    <row r="190" spans="2:14" ht="17.25" x14ac:dyDescent="0.25">
      <c r="B190" t="s">
        <v>67</v>
      </c>
      <c r="E190" s="3"/>
      <c r="F190" t="s">
        <v>31</v>
      </c>
      <c r="G190">
        <f>SUM(G170:G187)</f>
        <v>11.510000000000003</v>
      </c>
      <c r="H190" t="s">
        <v>32</v>
      </c>
    </row>
    <row r="193" spans="1:14" x14ac:dyDescent="0.25">
      <c r="A193">
        <v>5.3</v>
      </c>
      <c r="B193" t="s">
        <v>68</v>
      </c>
    </row>
    <row r="194" spans="1:14" x14ac:dyDescent="0.25">
      <c r="B194" t="s">
        <v>69</v>
      </c>
      <c r="C194" t="s">
        <v>20</v>
      </c>
      <c r="D194">
        <v>30.95</v>
      </c>
      <c r="E194">
        <v>6.2</v>
      </c>
      <c r="F194">
        <v>0.14000000000000001</v>
      </c>
      <c r="G194">
        <f t="shared" ref="G194:G195" si="17">ROUND(D194*E194*F194,2)</f>
        <v>26.86</v>
      </c>
      <c r="J194" s="8"/>
      <c r="K194" s="7"/>
      <c r="L194" s="7"/>
      <c r="M194" s="7"/>
      <c r="N194" s="7"/>
    </row>
    <row r="195" spans="1:14" x14ac:dyDescent="0.25">
      <c r="B195" t="s">
        <v>70</v>
      </c>
      <c r="C195" t="s">
        <v>21</v>
      </c>
      <c r="D195">
        <v>23.95</v>
      </c>
      <c r="E195">
        <v>7</v>
      </c>
      <c r="F195">
        <v>0.14000000000000001</v>
      </c>
      <c r="G195">
        <f t="shared" si="17"/>
        <v>23.47</v>
      </c>
      <c r="J195" s="8"/>
      <c r="K195" s="7"/>
      <c r="L195" s="7"/>
      <c r="N195" s="7"/>
    </row>
    <row r="196" spans="1:14" x14ac:dyDescent="0.25">
      <c r="J196" s="8"/>
      <c r="K196" s="7"/>
      <c r="L196" s="7"/>
      <c r="N196" s="7"/>
    </row>
    <row r="197" spans="1:14" ht="17.25" x14ac:dyDescent="0.25">
      <c r="B197" t="s">
        <v>68</v>
      </c>
      <c r="E197" s="3"/>
      <c r="F197" t="s">
        <v>31</v>
      </c>
      <c r="G197">
        <f>SUM(G194:G195)</f>
        <v>50.33</v>
      </c>
      <c r="H197" t="s">
        <v>32</v>
      </c>
      <c r="J197" s="8"/>
      <c r="K197" s="7"/>
      <c r="N197" s="7"/>
    </row>
    <row r="198" spans="1:14" x14ac:dyDescent="0.25">
      <c r="C198" s="1"/>
      <c r="J198" s="8"/>
      <c r="K198" s="7"/>
      <c r="N198" s="7"/>
    </row>
    <row r="199" spans="1:14" x14ac:dyDescent="0.25">
      <c r="A199">
        <v>5.4</v>
      </c>
      <c r="B199" t="s">
        <v>71</v>
      </c>
      <c r="J199" s="8"/>
      <c r="K199" s="7"/>
      <c r="M199" s="7"/>
      <c r="N199" s="7"/>
    </row>
    <row r="200" spans="1:14" x14ac:dyDescent="0.25">
      <c r="C200" t="s">
        <v>20</v>
      </c>
      <c r="D200">
        <v>29.95</v>
      </c>
      <c r="E200">
        <v>0.1</v>
      </c>
      <c r="F200">
        <v>0.36</v>
      </c>
      <c r="G200">
        <f t="shared" ref="G200:G204" si="18">ROUND(D200*E200*F200,2)</f>
        <v>1.08</v>
      </c>
      <c r="J200" s="8"/>
      <c r="K200" s="7"/>
      <c r="N200" s="7"/>
    </row>
    <row r="201" spans="1:14" x14ac:dyDescent="0.25">
      <c r="C201" t="s">
        <v>21</v>
      </c>
      <c r="D201">
        <f>6*2</f>
        <v>12</v>
      </c>
      <c r="E201">
        <v>0.1</v>
      </c>
      <c r="F201">
        <v>0.36</v>
      </c>
      <c r="G201">
        <f t="shared" si="18"/>
        <v>0.43</v>
      </c>
      <c r="J201" s="8"/>
      <c r="K201" s="7"/>
      <c r="N201" s="7"/>
    </row>
    <row r="202" spans="1:14" x14ac:dyDescent="0.25">
      <c r="C202" t="s">
        <v>22</v>
      </c>
      <c r="D202">
        <f>3.5*2</f>
        <v>7</v>
      </c>
      <c r="E202">
        <v>0.1</v>
      </c>
      <c r="F202">
        <v>0.36</v>
      </c>
      <c r="G202">
        <f t="shared" si="18"/>
        <v>0.25</v>
      </c>
      <c r="J202" s="8"/>
      <c r="K202" s="7"/>
      <c r="N202" s="7"/>
    </row>
    <row r="203" spans="1:14" x14ac:dyDescent="0.25">
      <c r="C203" t="s">
        <v>23</v>
      </c>
      <c r="D203">
        <f>6.8*2</f>
        <v>13.6</v>
      </c>
      <c r="E203">
        <v>0.1</v>
      </c>
      <c r="F203">
        <v>0.36</v>
      </c>
      <c r="G203">
        <f t="shared" si="18"/>
        <v>0.49</v>
      </c>
      <c r="J203" s="8"/>
      <c r="K203" s="7"/>
      <c r="N203" s="7"/>
    </row>
    <row r="204" spans="1:14" x14ac:dyDescent="0.25">
      <c r="C204" s="1" t="s">
        <v>72</v>
      </c>
      <c r="D204">
        <v>23.95</v>
      </c>
      <c r="E204">
        <v>0.1</v>
      </c>
      <c r="F204">
        <v>0.36</v>
      </c>
      <c r="G204">
        <f t="shared" si="18"/>
        <v>0.86</v>
      </c>
      <c r="J204" s="8"/>
      <c r="K204" s="7"/>
      <c r="N204" s="7"/>
    </row>
    <row r="205" spans="1:14" x14ac:dyDescent="0.25">
      <c r="J205" s="8"/>
      <c r="K205" s="7"/>
      <c r="N205" s="7"/>
    </row>
    <row r="206" spans="1:14" x14ac:dyDescent="0.25">
      <c r="C206" s="1"/>
      <c r="J206" s="8"/>
      <c r="K206" s="7"/>
      <c r="M206" s="7"/>
      <c r="N206" s="7"/>
    </row>
    <row r="207" spans="1:14" ht="17.25" x14ac:dyDescent="0.25">
      <c r="B207" t="s">
        <v>71</v>
      </c>
      <c r="E207" s="3"/>
      <c r="F207" t="s">
        <v>31</v>
      </c>
      <c r="G207">
        <f>SUM(G200:G204)</f>
        <v>3.11</v>
      </c>
      <c r="H207" t="s">
        <v>32</v>
      </c>
      <c r="J207" s="8"/>
      <c r="K207" s="7"/>
      <c r="N207" s="7"/>
    </row>
    <row r="208" spans="1:14" x14ac:dyDescent="0.25">
      <c r="C208" s="1"/>
      <c r="J208" s="8"/>
      <c r="K208" s="7"/>
      <c r="L208" s="7"/>
      <c r="N208" s="7"/>
    </row>
    <row r="209" spans="1:22" ht="17.25" x14ac:dyDescent="0.25">
      <c r="B209" t="s">
        <v>73</v>
      </c>
      <c r="C209" s="1"/>
      <c r="F209" t="s">
        <v>74</v>
      </c>
      <c r="G209">
        <f>G165+G190+G197+G207</f>
        <v>80.929999999999993</v>
      </c>
      <c r="H209" t="s">
        <v>32</v>
      </c>
      <c r="J209" s="8"/>
      <c r="K209" s="7"/>
      <c r="N209" s="7"/>
    </row>
    <row r="210" spans="1:22" x14ac:dyDescent="0.25">
      <c r="C210" s="1"/>
      <c r="J210" s="8"/>
      <c r="K210" s="7"/>
      <c r="N210" s="7"/>
    </row>
    <row r="211" spans="1:22" x14ac:dyDescent="0.25">
      <c r="K211" t="s">
        <v>12</v>
      </c>
    </row>
    <row r="212" spans="1:22" x14ac:dyDescent="0.25">
      <c r="A212">
        <v>6</v>
      </c>
      <c r="B212" t="s">
        <v>75</v>
      </c>
      <c r="G212" t="s">
        <v>76</v>
      </c>
      <c r="J212" t="s">
        <v>15</v>
      </c>
      <c r="K212" t="s">
        <v>16</v>
      </c>
      <c r="L212" t="s">
        <v>17</v>
      </c>
      <c r="M212" t="s">
        <v>18</v>
      </c>
      <c r="N212" t="s">
        <v>19</v>
      </c>
    </row>
    <row r="213" spans="1:22" ht="17.25" x14ac:dyDescent="0.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x14ac:dyDescent="0.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x14ac:dyDescent="0.25">
      <c r="C215" t="s">
        <v>22</v>
      </c>
      <c r="D215">
        <v>22.75</v>
      </c>
      <c r="E215">
        <v>2</v>
      </c>
      <c r="F215">
        <v>0.35</v>
      </c>
      <c r="G215">
        <v>1</v>
      </c>
      <c r="H215">
        <f>ROUND((D215*E215*F215)*G215,2)</f>
        <v>15.93</v>
      </c>
      <c r="J215" s="6">
        <f>K215+L213*N215</f>
        <v>29.75</v>
      </c>
      <c r="K215" s="5">
        <v>29.4</v>
      </c>
      <c r="L215" s="7"/>
      <c r="N215" s="5">
        <v>1</v>
      </c>
      <c r="Q215" t="s">
        <v>20</v>
      </c>
    </row>
    <row r="216" spans="1:22" x14ac:dyDescent="0.25">
      <c r="C216" t="s">
        <v>23</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77</v>
      </c>
      <c r="F218" t="s">
        <v>31</v>
      </c>
      <c r="G218">
        <f>H213+H214+H215+H216</f>
        <v>83.07</v>
      </c>
      <c r="H218" t="s">
        <v>32</v>
      </c>
      <c r="J218" s="6">
        <f>K218-L213*N218</f>
        <v>6.3</v>
      </c>
      <c r="K218" s="5">
        <v>7</v>
      </c>
      <c r="M218" s="7"/>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78</v>
      </c>
      <c r="J221" s="6">
        <f>K221-L213*N221</f>
        <v>4.3000000000000007</v>
      </c>
      <c r="K221" s="5">
        <v>4.6500000000000004</v>
      </c>
      <c r="N221" s="5">
        <v>1</v>
      </c>
    </row>
    <row r="222" spans="1:22" ht="17.25" x14ac:dyDescent="0.25">
      <c r="C222" t="s">
        <v>20</v>
      </c>
      <c r="D222">
        <v>7</v>
      </c>
      <c r="E222">
        <v>4.3</v>
      </c>
      <c r="F222">
        <v>0.15</v>
      </c>
      <c r="G222">
        <v>6</v>
      </c>
      <c r="H222">
        <f>ROUND((D222*E222*F222)*G222,2)</f>
        <v>27.09</v>
      </c>
      <c r="I222" t="s">
        <v>32</v>
      </c>
      <c r="J222" s="6">
        <v>4.7</v>
      </c>
      <c r="K222" s="5"/>
      <c r="N222" s="5">
        <v>1</v>
      </c>
    </row>
    <row r="223" spans="1:22" ht="17.25" x14ac:dyDescent="0.25">
      <c r="C223" t="s">
        <v>21</v>
      </c>
      <c r="D223">
        <v>4.8</v>
      </c>
      <c r="E223">
        <v>4.3</v>
      </c>
      <c r="F223">
        <v>0.15</v>
      </c>
      <c r="G223">
        <v>1</v>
      </c>
      <c r="H223">
        <f>ROUND((D223*E223*F223)*G223,2)</f>
        <v>3.1</v>
      </c>
      <c r="I223" t="s">
        <v>32</v>
      </c>
      <c r="J223" s="6">
        <f>K223-L213*N223</f>
        <v>6.3</v>
      </c>
      <c r="K223" s="5">
        <v>7</v>
      </c>
      <c r="N223" s="5">
        <v>2</v>
      </c>
    </row>
    <row r="224" spans="1:22" x14ac:dyDescent="0.25">
      <c r="C224" t="s">
        <v>22</v>
      </c>
      <c r="D224">
        <v>22.75</v>
      </c>
      <c r="E224">
        <v>2</v>
      </c>
      <c r="F224">
        <v>0.15</v>
      </c>
      <c r="G224">
        <v>1</v>
      </c>
      <c r="H224">
        <f>ROUND((D224*E224*F224)*G224,2)</f>
        <v>6.83</v>
      </c>
      <c r="J224" s="6">
        <f>K224-L213*N224</f>
        <v>4.3000000000000007</v>
      </c>
      <c r="K224" s="5">
        <v>4.6500000000000004</v>
      </c>
      <c r="N224" s="5">
        <v>1</v>
      </c>
    </row>
    <row r="225" spans="1:14" x14ac:dyDescent="0.25">
      <c r="C225" t="s">
        <v>23</v>
      </c>
      <c r="D225">
        <v>5.65</v>
      </c>
      <c r="E225">
        <v>2.4</v>
      </c>
      <c r="F225">
        <v>0.15</v>
      </c>
      <c r="G225">
        <v>1</v>
      </c>
      <c r="H225">
        <f>ROUND((D225*E225*F225)*G225,2)</f>
        <v>2.0299999999999998</v>
      </c>
      <c r="J225" s="6">
        <f>K225-L213*N225</f>
        <v>6.3</v>
      </c>
      <c r="K225" s="5">
        <v>7</v>
      </c>
      <c r="M225" s="7"/>
      <c r="N225" s="5">
        <v>2</v>
      </c>
    </row>
    <row r="226" spans="1:14" x14ac:dyDescent="0.25">
      <c r="J226" s="6">
        <f>K226-L213*N226</f>
        <v>4.3000000000000007</v>
      </c>
      <c r="K226" s="5">
        <v>4.6500000000000004</v>
      </c>
      <c r="N226" s="5">
        <v>1</v>
      </c>
    </row>
    <row r="227" spans="1:14" ht="17.25" x14ac:dyDescent="0.25">
      <c r="F227" t="s">
        <v>31</v>
      </c>
      <c r="G227">
        <f>H222+H223+H224+H225</f>
        <v>39.050000000000004</v>
      </c>
      <c r="H227" t="s">
        <v>32</v>
      </c>
      <c r="J227" s="6">
        <f>K227-L213*N227</f>
        <v>0</v>
      </c>
      <c r="K227" s="5">
        <v>0</v>
      </c>
      <c r="L227" s="7"/>
      <c r="N227" s="5">
        <v>0</v>
      </c>
    </row>
    <row r="228" spans="1:14" x14ac:dyDescent="0.25">
      <c r="J228" s="6">
        <f>K228-L213*N228</f>
        <v>0</v>
      </c>
      <c r="K228" s="5">
        <v>0</v>
      </c>
      <c r="N228" s="5">
        <v>0</v>
      </c>
    </row>
    <row r="229" spans="1:14" x14ac:dyDescent="0.25">
      <c r="A229">
        <v>9</v>
      </c>
      <c r="B229" t="s">
        <v>79</v>
      </c>
      <c r="J229" s="6">
        <f>K229-L213*N229</f>
        <v>0</v>
      </c>
      <c r="K229" s="5">
        <v>0</v>
      </c>
      <c r="N229" s="5">
        <v>0</v>
      </c>
    </row>
    <row r="230" spans="1:14" x14ac:dyDescent="0.25">
      <c r="A230">
        <v>9.1</v>
      </c>
      <c r="B230" t="s">
        <v>80</v>
      </c>
      <c r="C230" t="s">
        <v>20</v>
      </c>
      <c r="D230">
        <v>7</v>
      </c>
      <c r="E230">
        <v>4.3</v>
      </c>
      <c r="F230">
        <v>0.1</v>
      </c>
      <c r="G230">
        <v>6</v>
      </c>
      <c r="H230">
        <f>ROUND((D230*E230*F230)*G230,2)</f>
        <v>18.059999999999999</v>
      </c>
    </row>
    <row r="231" spans="1:14" x14ac:dyDescent="0.25">
      <c r="C231" t="s">
        <v>21</v>
      </c>
      <c r="D231">
        <v>4.8</v>
      </c>
      <c r="E231">
        <v>4.3</v>
      </c>
      <c r="F231">
        <v>0.1</v>
      </c>
      <c r="G231">
        <v>1</v>
      </c>
      <c r="H231">
        <f>ROUND((D231*E231*F231)*G231,2)</f>
        <v>2.06</v>
      </c>
    </row>
    <row r="232" spans="1:14" x14ac:dyDescent="0.25">
      <c r="C232" t="s">
        <v>22</v>
      </c>
      <c r="D232">
        <v>22.75</v>
      </c>
      <c r="E232">
        <v>2</v>
      </c>
      <c r="F232">
        <v>0.1</v>
      </c>
      <c r="G232">
        <v>1</v>
      </c>
      <c r="H232">
        <f>ROUND((D232*E232*F232)*G232,2)</f>
        <v>4.55</v>
      </c>
    </row>
    <row r="233" spans="1:14" x14ac:dyDescent="0.25">
      <c r="C233" t="s">
        <v>23</v>
      </c>
      <c r="D233">
        <v>5.65</v>
      </c>
      <c r="E233">
        <v>2.8</v>
      </c>
      <c r="F233">
        <v>0.1</v>
      </c>
      <c r="G233">
        <v>1</v>
      </c>
      <c r="H233">
        <f>ROUND((D233*E233*F233)*G233,2)</f>
        <v>1.58</v>
      </c>
    </row>
    <row r="234" spans="1:14" ht="17.25" x14ac:dyDescent="0.25">
      <c r="H234">
        <f>SUM(H230:H233)</f>
        <v>26.25</v>
      </c>
      <c r="I234" t="s">
        <v>32</v>
      </c>
    </row>
    <row r="235" spans="1:14" x14ac:dyDescent="0.25">
      <c r="A235">
        <v>9.1999999999999993</v>
      </c>
      <c r="B235" t="s">
        <v>26</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32</v>
      </c>
    </row>
    <row r="238" spans="1:14" x14ac:dyDescent="0.25">
      <c r="A238">
        <v>9.3000000000000007</v>
      </c>
      <c r="B238" t="s">
        <v>56</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32</v>
      </c>
    </row>
    <row r="242" spans="1:13" ht="17.25" x14ac:dyDescent="0.25">
      <c r="A242">
        <v>9.4</v>
      </c>
      <c r="B242" t="s">
        <v>30</v>
      </c>
      <c r="C242">
        <v>1</v>
      </c>
      <c r="D242">
        <v>5</v>
      </c>
      <c r="E242">
        <v>0.8</v>
      </c>
      <c r="F242">
        <v>0.1</v>
      </c>
      <c r="G242">
        <v>1</v>
      </c>
      <c r="H242">
        <f>ROUND((D242*E242*F242)*G242,2)</f>
        <v>0.4</v>
      </c>
      <c r="I242" t="s">
        <v>32</v>
      </c>
    </row>
    <row r="243" spans="1:13" x14ac:dyDescent="0.25">
      <c r="J243" t="s">
        <v>81</v>
      </c>
      <c r="K243" t="s">
        <v>82</v>
      </c>
      <c r="L243" t="s">
        <v>83</v>
      </c>
      <c r="M243" t="s">
        <v>84</v>
      </c>
    </row>
    <row r="244" spans="1:13" x14ac:dyDescent="0.25">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21</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32</v>
      </c>
    </row>
    <row r="247" spans="1:13" x14ac:dyDescent="0.25">
      <c r="C247" t="s">
        <v>20</v>
      </c>
      <c r="D247">
        <f>K244-M244*2</f>
        <v>30.75</v>
      </c>
      <c r="E247">
        <f>L244-M244*2</f>
        <v>6</v>
      </c>
      <c r="F247">
        <v>0.05</v>
      </c>
      <c r="G247">
        <v>1</v>
      </c>
      <c r="H247">
        <f t="shared" ref="H247" si="20">ROUND((D247*E247*F247)*G247,2)</f>
        <v>9.23</v>
      </c>
    </row>
    <row r="248" spans="1:13" x14ac:dyDescent="0.25">
      <c r="C248" t="s">
        <v>21</v>
      </c>
      <c r="D248">
        <f>K245-M244*2</f>
        <v>23.75</v>
      </c>
      <c r="E248">
        <f>L245</f>
        <v>7</v>
      </c>
      <c r="F248">
        <v>0.05</v>
      </c>
      <c r="G248">
        <v>1</v>
      </c>
      <c r="H248">
        <f>ROUND((D248*E248*F248)*G248,2)</f>
        <v>8.31</v>
      </c>
    </row>
    <row r="249" spans="1:13" ht="17.25" x14ac:dyDescent="0.25">
      <c r="H249">
        <v>0</v>
      </c>
      <c r="I249" t="s">
        <v>32</v>
      </c>
    </row>
    <row r="252" spans="1:13" x14ac:dyDescent="0.25">
      <c r="A252">
        <v>9.5</v>
      </c>
      <c r="B252" t="s">
        <v>86</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32</v>
      </c>
    </row>
    <row r="257" spans="1:9" x14ac:dyDescent="0.25">
      <c r="A257">
        <v>9.6</v>
      </c>
      <c r="B257" t="s">
        <v>47</v>
      </c>
      <c r="C257" t="s">
        <v>90</v>
      </c>
      <c r="D257">
        <v>1.45</v>
      </c>
      <c r="E257">
        <v>0.6</v>
      </c>
      <c r="F257">
        <v>0.15</v>
      </c>
      <c r="G257">
        <v>1</v>
      </c>
      <c r="H257">
        <f>ROUND(D257*E257*F257*G257,2)</f>
        <v>0.13</v>
      </c>
    </row>
    <row r="258" spans="1:9" x14ac:dyDescent="0.25">
      <c r="C258" t="s">
        <v>91</v>
      </c>
      <c r="D258">
        <v>3.5</v>
      </c>
      <c r="E258">
        <v>0.4</v>
      </c>
      <c r="F258">
        <v>0.15</v>
      </c>
      <c r="G258">
        <v>1</v>
      </c>
      <c r="H258">
        <f>ROUND(D258*E258*F258*G258,2)</f>
        <v>0.21</v>
      </c>
    </row>
    <row r="259" spans="1:9" ht="17.25" x14ac:dyDescent="0.25">
      <c r="H259">
        <f>SUM(H257:H258)</f>
        <v>0.33999999999999997</v>
      </c>
      <c r="I259" t="s">
        <v>32</v>
      </c>
    </row>
    <row r="263" spans="1:9" ht="17.25" x14ac:dyDescent="0.25">
      <c r="B263" t="s">
        <v>92</v>
      </c>
      <c r="H263">
        <f>H234+H237+H240+H242+H246+H249+H255+H259</f>
        <v>60.060000000000009</v>
      </c>
      <c r="I263" t="s">
        <v>32</v>
      </c>
    </row>
    <row r="265" spans="1:9" x14ac:dyDescent="0.25">
      <c r="A265">
        <v>10</v>
      </c>
      <c r="B265" t="s">
        <v>93</v>
      </c>
    </row>
    <row r="266" spans="1:9" x14ac:dyDescent="0.25">
      <c r="A266">
        <v>10.1</v>
      </c>
      <c r="B266" t="s">
        <v>80</v>
      </c>
      <c r="C266" t="s">
        <v>20</v>
      </c>
      <c r="D266">
        <v>7</v>
      </c>
      <c r="E266">
        <v>4.3</v>
      </c>
      <c r="G266">
        <v>6</v>
      </c>
      <c r="H266">
        <f>ROUND((D266*E266)*G266,2)</f>
        <v>180.6</v>
      </c>
    </row>
    <row r="267" spans="1:9" x14ac:dyDescent="0.25">
      <c r="C267" t="s">
        <v>21</v>
      </c>
      <c r="D267">
        <v>4.8</v>
      </c>
      <c r="E267">
        <v>4.3</v>
      </c>
      <c r="G267">
        <v>1</v>
      </c>
      <c r="H267">
        <f t="shared" ref="H267:H269" si="22">ROUND((D267*E267)*G267,2)</f>
        <v>20.64</v>
      </c>
    </row>
    <row r="268" spans="1:9" x14ac:dyDescent="0.25">
      <c r="C268" t="s">
        <v>22</v>
      </c>
      <c r="D268">
        <v>22.75</v>
      </c>
      <c r="E268">
        <v>2</v>
      </c>
      <c r="G268">
        <v>1</v>
      </c>
      <c r="H268">
        <f t="shared" si="22"/>
        <v>45.5</v>
      </c>
    </row>
    <row r="269" spans="1:9" x14ac:dyDescent="0.25">
      <c r="C269" t="s">
        <v>23</v>
      </c>
      <c r="D269">
        <v>5.65</v>
      </c>
      <c r="E269">
        <v>2.8</v>
      </c>
      <c r="G269">
        <v>1</v>
      </c>
      <c r="H269">
        <f t="shared" si="22"/>
        <v>15.82</v>
      </c>
    </row>
    <row r="270" spans="1:9" ht="17.25" x14ac:dyDescent="0.25">
      <c r="H270">
        <f>SUM(H266:H269)</f>
        <v>262.56</v>
      </c>
      <c r="I270" t="s">
        <v>32</v>
      </c>
    </row>
    <row r="271" spans="1:9" x14ac:dyDescent="0.25">
      <c r="A271">
        <v>10.199999999999999</v>
      </c>
      <c r="B271" t="s">
        <v>85</v>
      </c>
      <c r="C271" t="s">
        <v>20</v>
      </c>
      <c r="D271">
        <f>D244</f>
        <v>30.75</v>
      </c>
      <c r="E271">
        <f>E244</f>
        <v>6</v>
      </c>
      <c r="G271">
        <v>1</v>
      </c>
      <c r="H271">
        <f>ROUND((D271*E271)*G271,2)</f>
        <v>184.5</v>
      </c>
    </row>
    <row r="272" spans="1:9" x14ac:dyDescent="0.25">
      <c r="C272" t="s">
        <v>21</v>
      </c>
      <c r="D272">
        <f>D245</f>
        <v>23.75</v>
      </c>
      <c r="E272">
        <f>E245</f>
        <v>7</v>
      </c>
      <c r="G272">
        <v>1</v>
      </c>
      <c r="H272">
        <f>ROUND((D272*E272)*G272,2)</f>
        <v>166.25</v>
      </c>
    </row>
    <row r="273" spans="1:14" ht="17.25" x14ac:dyDescent="0.25">
      <c r="H273">
        <f>H271+H272</f>
        <v>350.75</v>
      </c>
      <c r="I273" t="s">
        <v>32</v>
      </c>
    </row>
    <row r="275" spans="1:14" ht="17.25" x14ac:dyDescent="0.25">
      <c r="B275" t="s">
        <v>94</v>
      </c>
      <c r="H275">
        <f>H270+H273</f>
        <v>613.30999999999995</v>
      </c>
      <c r="I275" t="s">
        <v>61</v>
      </c>
    </row>
    <row r="278" spans="1:14" x14ac:dyDescent="0.25">
      <c r="A278">
        <v>11</v>
      </c>
      <c r="B278" t="s">
        <v>95</v>
      </c>
    </row>
    <row r="279" spans="1:14" x14ac:dyDescent="0.25">
      <c r="A279">
        <v>11.1</v>
      </c>
      <c r="B279" t="s">
        <v>85</v>
      </c>
      <c r="C279" t="s">
        <v>20</v>
      </c>
      <c r="D279">
        <f>D244</f>
        <v>30.75</v>
      </c>
      <c r="E279">
        <f>E244</f>
        <v>6</v>
      </c>
      <c r="F279">
        <v>0.1</v>
      </c>
      <c r="G279">
        <v>1</v>
      </c>
      <c r="H279">
        <f>ROUND((D279*E279*F279)*G279,2)</f>
        <v>18.45</v>
      </c>
    </row>
    <row r="280" spans="1:14" x14ac:dyDescent="0.25">
      <c r="C280" t="s">
        <v>21</v>
      </c>
      <c r="D280">
        <f>D245</f>
        <v>23.75</v>
      </c>
      <c r="E280">
        <f>E245</f>
        <v>7</v>
      </c>
      <c r="F280">
        <v>0.1</v>
      </c>
      <c r="G280">
        <v>1</v>
      </c>
      <c r="H280">
        <f>ROUND((D280*E280*F280)*G280,2)</f>
        <v>16.63</v>
      </c>
    </row>
    <row r="281" spans="1:14" ht="17.25" x14ac:dyDescent="0.25">
      <c r="B281" t="s">
        <v>96</v>
      </c>
      <c r="H281">
        <f>H279+H280</f>
        <v>35.08</v>
      </c>
      <c r="I281" t="s">
        <v>32</v>
      </c>
    </row>
    <row r="284" spans="1:14" x14ac:dyDescent="0.25">
      <c r="A284">
        <v>12</v>
      </c>
      <c r="B284" t="s">
        <v>97</v>
      </c>
      <c r="K284" t="s">
        <v>12</v>
      </c>
    </row>
    <row r="285" spans="1:14" x14ac:dyDescent="0.25">
      <c r="A285">
        <v>12.1</v>
      </c>
      <c r="B285" t="s">
        <v>98</v>
      </c>
      <c r="J285" t="s">
        <v>15</v>
      </c>
      <c r="K285" t="s">
        <v>16</v>
      </c>
      <c r="L285" t="s">
        <v>17</v>
      </c>
      <c r="M285" t="s">
        <v>18</v>
      </c>
      <c r="N285" t="s">
        <v>19</v>
      </c>
    </row>
    <row r="286" spans="1:14" x14ac:dyDescent="0.25">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21</v>
      </c>
      <c r="D287">
        <f t="shared" ref="D287:D299" si="24">J287</f>
        <v>22.75</v>
      </c>
      <c r="E287">
        <f t="shared" ref="E287:E294" si="25">L$145</f>
        <v>0.35</v>
      </c>
      <c r="F287">
        <f>M286</f>
        <v>2.64</v>
      </c>
      <c r="G287">
        <f t="shared" si="23"/>
        <v>21.02</v>
      </c>
      <c r="J287" s="6">
        <f>K287+L286*N287</f>
        <v>22.75</v>
      </c>
      <c r="K287" s="5">
        <v>22.4</v>
      </c>
      <c r="L287" s="7"/>
      <c r="N287" s="5">
        <v>1</v>
      </c>
    </row>
    <row r="288" spans="1:14" x14ac:dyDescent="0.25">
      <c r="C288" t="s">
        <v>22</v>
      </c>
      <c r="D288">
        <f t="shared" si="24"/>
        <v>29.75</v>
      </c>
      <c r="E288">
        <f t="shared" si="25"/>
        <v>0.35</v>
      </c>
      <c r="F288">
        <f>M286</f>
        <v>2.64</v>
      </c>
      <c r="G288">
        <f t="shared" si="23"/>
        <v>27.49</v>
      </c>
      <c r="J288" s="6">
        <f>K288+L286*N288</f>
        <v>29.75</v>
      </c>
      <c r="K288" s="5">
        <v>29.4</v>
      </c>
      <c r="L288" s="7"/>
      <c r="N288" s="5">
        <v>1</v>
      </c>
    </row>
    <row r="289" spans="2:14" x14ac:dyDescent="0.25">
      <c r="C289" t="s">
        <v>23</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7"/>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7"/>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64</v>
      </c>
      <c r="C300" s="1">
        <v>1</v>
      </c>
      <c r="D300">
        <f>J300</f>
        <v>0</v>
      </c>
      <c r="E300">
        <f t="shared" si="26"/>
        <v>0.35</v>
      </c>
      <c r="F300">
        <f>M286</f>
        <v>2.64</v>
      </c>
      <c r="G300">
        <f t="shared" si="23"/>
        <v>0</v>
      </c>
      <c r="J300" s="6">
        <f>K300-L286*N300</f>
        <v>0</v>
      </c>
      <c r="K300" s="5">
        <v>0</v>
      </c>
      <c r="L300" s="7"/>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E304" s="3"/>
      <c r="F304" t="s">
        <v>99</v>
      </c>
      <c r="G304">
        <f>SUM(G286:G303)</f>
        <v>140.79</v>
      </c>
      <c r="H304" t="s">
        <v>32</v>
      </c>
    </row>
    <row r="305" spans="1:9" ht="17.25" x14ac:dyDescent="0.25">
      <c r="B305" t="s">
        <v>100</v>
      </c>
      <c r="F305" t="s">
        <v>31</v>
      </c>
      <c r="G305">
        <f>ROUND(G304-(H313+H321)*L286,2)</f>
        <v>110.38</v>
      </c>
      <c r="H305" t="s">
        <v>32</v>
      </c>
    </row>
    <row r="308" spans="1:9" x14ac:dyDescent="0.25">
      <c r="F308" t="s">
        <v>76</v>
      </c>
    </row>
    <row r="309" spans="1:9" x14ac:dyDescent="0.25">
      <c r="A309">
        <v>13</v>
      </c>
      <c r="B309" t="s">
        <v>101</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102</v>
      </c>
      <c r="H313">
        <f>H309+H310+H311</f>
        <v>48.04</v>
      </c>
      <c r="I313" t="s">
        <v>61</v>
      </c>
    </row>
    <row r="316" spans="1:9" x14ac:dyDescent="0.25">
      <c r="A316">
        <v>14</v>
      </c>
      <c r="B316" t="s">
        <v>103</v>
      </c>
    </row>
    <row r="317" spans="1:9" x14ac:dyDescent="0.25">
      <c r="C317" t="s">
        <v>104</v>
      </c>
      <c r="D317">
        <v>1</v>
      </c>
      <c r="E317">
        <v>2.54</v>
      </c>
      <c r="F317">
        <v>7</v>
      </c>
      <c r="H317">
        <f>D317*E317*F317</f>
        <v>17.78</v>
      </c>
    </row>
    <row r="318" spans="1:9" x14ac:dyDescent="0.25">
      <c r="C318" t="s">
        <v>105</v>
      </c>
      <c r="D318">
        <v>1.8</v>
      </c>
      <c r="E318">
        <v>2.75</v>
      </c>
      <c r="F318">
        <v>2</v>
      </c>
      <c r="H318">
        <f t="shared" ref="H318:H319" si="29">D318*E318*F318</f>
        <v>9.9</v>
      </c>
    </row>
    <row r="319" spans="1:9" ht="17.25" x14ac:dyDescent="0.25">
      <c r="C319" t="s">
        <v>106</v>
      </c>
      <c r="D319">
        <v>2.2000000000000002</v>
      </c>
      <c r="E319">
        <v>2.54</v>
      </c>
      <c r="F319">
        <v>2</v>
      </c>
      <c r="H319">
        <f t="shared" si="29"/>
        <v>11.176000000000002</v>
      </c>
      <c r="I319" t="s">
        <v>61</v>
      </c>
    </row>
    <row r="321" spans="1:10" ht="17.25" x14ac:dyDescent="0.25">
      <c r="H321">
        <f>ROUND(H317+H318+H319,2)</f>
        <v>38.86</v>
      </c>
      <c r="I321" t="s">
        <v>61</v>
      </c>
    </row>
    <row r="323" spans="1:10" x14ac:dyDescent="0.25">
      <c r="A323">
        <v>15</v>
      </c>
      <c r="B323" t="s">
        <v>107</v>
      </c>
    </row>
    <row r="324" spans="1:10" x14ac:dyDescent="0.25">
      <c r="A324">
        <v>15.1</v>
      </c>
      <c r="B324" t="s">
        <v>108</v>
      </c>
      <c r="G324" t="s">
        <v>76</v>
      </c>
    </row>
    <row r="325" spans="1:10" x14ac:dyDescent="0.25">
      <c r="A325" s="2" t="s">
        <v>109</v>
      </c>
      <c r="B325" t="s">
        <v>91</v>
      </c>
      <c r="C325" t="s">
        <v>110</v>
      </c>
      <c r="D325">
        <v>7</v>
      </c>
      <c r="E325">
        <v>4.3</v>
      </c>
      <c r="F325">
        <v>2.75</v>
      </c>
      <c r="G325">
        <v>6</v>
      </c>
      <c r="H325">
        <f>ROUND((D325+E325)*2*F325*G325,2)</f>
        <v>372.9</v>
      </c>
      <c r="J325" t="s">
        <v>111</v>
      </c>
    </row>
    <row r="326" spans="1:10" x14ac:dyDescent="0.25">
      <c r="C326" t="s">
        <v>112</v>
      </c>
      <c r="D326">
        <v>17.3</v>
      </c>
      <c r="F326">
        <v>2.75</v>
      </c>
      <c r="G326">
        <v>1</v>
      </c>
      <c r="H326">
        <f>ROUND((D326+E326)*F326*G326,2)</f>
        <v>47.58</v>
      </c>
      <c r="J326" t="s">
        <v>111</v>
      </c>
    </row>
    <row r="327" spans="1:10" x14ac:dyDescent="0.25">
      <c r="C327" t="s">
        <v>113</v>
      </c>
      <c r="D327">
        <v>22.75</v>
      </c>
      <c r="F327">
        <v>2.75</v>
      </c>
      <c r="G327">
        <v>2</v>
      </c>
      <c r="H327">
        <f>ROUND((D327+E327)*F327*G327-H317-H319*0.5-(D310*E310*5),2)</f>
        <v>97.56</v>
      </c>
      <c r="J327" t="s">
        <v>114</v>
      </c>
    </row>
    <row r="328" spans="1:10" x14ac:dyDescent="0.25">
      <c r="C328" t="s">
        <v>115</v>
      </c>
      <c r="D328">
        <v>3</v>
      </c>
      <c r="F328">
        <v>2.75</v>
      </c>
      <c r="G328">
        <v>2</v>
      </c>
      <c r="H328">
        <f>ROUND((D328+E328)*F328*G328,2)</f>
        <v>16.5</v>
      </c>
    </row>
    <row r="329" spans="1:10" ht="17.25" x14ac:dyDescent="0.25">
      <c r="H329">
        <f>SUM(H325:H328,2)</f>
        <v>536.54</v>
      </c>
      <c r="I329" t="s">
        <v>61</v>
      </c>
    </row>
    <row r="331" spans="1:10" x14ac:dyDescent="0.25">
      <c r="A331" s="2" t="s">
        <v>116</v>
      </c>
      <c r="B331" t="s">
        <v>117</v>
      </c>
      <c r="C331" t="s">
        <v>110</v>
      </c>
      <c r="D331">
        <v>7</v>
      </c>
      <c r="E331">
        <v>4.3</v>
      </c>
      <c r="G331">
        <v>6</v>
      </c>
      <c r="H331">
        <f>ROUND(D331*E331*G331,2)</f>
        <v>180.6</v>
      </c>
    </row>
    <row r="332" spans="1:10" x14ac:dyDescent="0.25">
      <c r="C332" t="s">
        <v>112</v>
      </c>
      <c r="D332">
        <v>4.8</v>
      </c>
      <c r="E332">
        <v>4.3</v>
      </c>
      <c r="G332">
        <v>1</v>
      </c>
      <c r="H332">
        <f>ROUND(D332*E332*G332,2)</f>
        <v>20.64</v>
      </c>
    </row>
    <row r="333" spans="1:10" x14ac:dyDescent="0.25">
      <c r="C333" t="s">
        <v>113</v>
      </c>
      <c r="D333">
        <v>22.75</v>
      </c>
      <c r="E333">
        <v>2</v>
      </c>
      <c r="G333">
        <v>1</v>
      </c>
      <c r="H333">
        <f>ROUND(D333*E333*G333,2)</f>
        <v>45.5</v>
      </c>
    </row>
    <row r="334" spans="1:10" x14ac:dyDescent="0.25">
      <c r="C334" t="s">
        <v>115</v>
      </c>
      <c r="D334">
        <v>3</v>
      </c>
      <c r="E334">
        <v>2.2000000000000002</v>
      </c>
      <c r="G334">
        <v>1</v>
      </c>
      <c r="H334">
        <f>ROUND(D334*E334*G334,2)</f>
        <v>6.6</v>
      </c>
    </row>
    <row r="335" spans="1:10" ht="17.25" x14ac:dyDescent="0.25">
      <c r="H335">
        <f>SUM(H331:H334,2)</f>
        <v>255.34</v>
      </c>
      <c r="I335" t="s">
        <v>61</v>
      </c>
    </row>
    <row r="337" spans="1:9" ht="17.25" x14ac:dyDescent="0.25">
      <c r="B337" t="s">
        <v>118</v>
      </c>
      <c r="H337">
        <f>H329+H335</f>
        <v>791.88</v>
      </c>
      <c r="I337" t="s">
        <v>61</v>
      </c>
    </row>
    <row r="339" spans="1:9" x14ac:dyDescent="0.25">
      <c r="A339">
        <v>15.2</v>
      </c>
      <c r="B339" t="s">
        <v>119</v>
      </c>
    </row>
    <row r="340" spans="1:9" x14ac:dyDescent="0.25">
      <c r="A340" s="2" t="s">
        <v>120</v>
      </c>
      <c r="B340" t="s">
        <v>98</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121</v>
      </c>
      <c r="D343">
        <v>1.8</v>
      </c>
      <c r="F343">
        <v>2.75</v>
      </c>
      <c r="G343">
        <v>2</v>
      </c>
      <c r="H343">
        <f>ROUND(D343*F343*G343,2)</f>
        <v>9.9</v>
      </c>
    </row>
    <row r="344" spans="1:9" x14ac:dyDescent="0.25">
      <c r="C344" t="s">
        <v>122</v>
      </c>
      <c r="D344">
        <v>7</v>
      </c>
      <c r="F344">
        <v>3.15</v>
      </c>
      <c r="G344">
        <v>2</v>
      </c>
      <c r="H344">
        <f>ROUND(D344*F344*G344,2)</f>
        <v>44.1</v>
      </c>
    </row>
    <row r="345" spans="1:9" x14ac:dyDescent="0.25">
      <c r="C345" t="s">
        <v>123</v>
      </c>
      <c r="D345">
        <v>11.15</v>
      </c>
      <c r="F345">
        <v>3.15</v>
      </c>
      <c r="G345">
        <v>1</v>
      </c>
      <c r="H345">
        <f>ROUND(D345*F345*G345-D309*E309*3-D311*E311*1,2)</f>
        <v>25.6</v>
      </c>
    </row>
    <row r="346" spans="1:9" x14ac:dyDescent="0.25">
      <c r="C346" t="s">
        <v>124</v>
      </c>
      <c r="D346">
        <v>4.2</v>
      </c>
      <c r="F346">
        <v>2.75</v>
      </c>
      <c r="G346">
        <v>1</v>
      </c>
      <c r="H346">
        <f>D346*F346*G346</f>
        <v>11.55</v>
      </c>
    </row>
    <row r="347" spans="1:9" x14ac:dyDescent="0.25">
      <c r="C347" t="s">
        <v>125</v>
      </c>
      <c r="D347">
        <v>7</v>
      </c>
      <c r="F347">
        <v>3.15</v>
      </c>
      <c r="G347">
        <v>1</v>
      </c>
      <c r="H347">
        <f>D347*F347*G347-D309*E309*3</f>
        <v>15.93</v>
      </c>
    </row>
    <row r="349" spans="1:9" ht="17.25" x14ac:dyDescent="0.25">
      <c r="H349">
        <f>SUM(H340:H347)</f>
        <v>239.52</v>
      </c>
      <c r="I349" t="s">
        <v>61</v>
      </c>
    </row>
    <row r="350" spans="1:9" x14ac:dyDescent="0.25">
      <c r="A350" s="2" t="s">
        <v>126</v>
      </c>
      <c r="B350" t="s">
        <v>127</v>
      </c>
    </row>
    <row r="351" spans="1:9" x14ac:dyDescent="0.25">
      <c r="C351" t="s">
        <v>128</v>
      </c>
      <c r="D351">
        <v>30.95</v>
      </c>
      <c r="E351">
        <v>0.6</v>
      </c>
      <c r="G351">
        <v>1</v>
      </c>
      <c r="H351">
        <f>ROUND(D351*E351*G351,2)</f>
        <v>18.57</v>
      </c>
    </row>
    <row r="352" spans="1:9" x14ac:dyDescent="0.25">
      <c r="C352" t="s">
        <v>129</v>
      </c>
      <c r="D352">
        <v>5</v>
      </c>
      <c r="E352">
        <v>0.6</v>
      </c>
      <c r="G352">
        <v>2</v>
      </c>
      <c r="H352">
        <f>ROUND(D352*E352*G352,2)</f>
        <v>6</v>
      </c>
    </row>
    <row r="353" spans="1:9" x14ac:dyDescent="0.25">
      <c r="C353" t="s">
        <v>130</v>
      </c>
      <c r="D353">
        <v>3.45</v>
      </c>
      <c r="E353">
        <v>0.6</v>
      </c>
      <c r="G353">
        <v>2</v>
      </c>
      <c r="H353">
        <f t="shared" ref="H353:H355" si="30">ROUND(D353*E353*G353,2)</f>
        <v>4.1399999999999997</v>
      </c>
    </row>
    <row r="354" spans="1:9" x14ac:dyDescent="0.25">
      <c r="C354" t="s">
        <v>131</v>
      </c>
      <c r="D354">
        <v>6.4</v>
      </c>
      <c r="E354">
        <v>0.6</v>
      </c>
      <c r="G354">
        <v>2</v>
      </c>
      <c r="H354">
        <f t="shared" si="30"/>
        <v>7.68</v>
      </c>
    </row>
    <row r="355" spans="1:9" x14ac:dyDescent="0.25">
      <c r="C355" t="s">
        <v>132</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133</v>
      </c>
      <c r="D359">
        <v>6.4</v>
      </c>
      <c r="F359">
        <v>0.9</v>
      </c>
      <c r="G359">
        <v>2</v>
      </c>
      <c r="H359">
        <f>ROUND(D359*F359*G359,2)</f>
        <v>11.52</v>
      </c>
    </row>
    <row r="360" spans="1:9" x14ac:dyDescent="0.25">
      <c r="C360" t="s">
        <v>134</v>
      </c>
      <c r="D360">
        <v>23.95</v>
      </c>
      <c r="F360">
        <v>0.9</v>
      </c>
      <c r="G360">
        <v>1</v>
      </c>
      <c r="H360">
        <f>ROUND(D360*F360*G360,2)</f>
        <v>21.56</v>
      </c>
    </row>
    <row r="362" spans="1:9" ht="17.25" x14ac:dyDescent="0.25">
      <c r="H362">
        <f>SUM(H351:H360)</f>
        <v>126.91</v>
      </c>
      <c r="I362" t="s">
        <v>61</v>
      </c>
    </row>
    <row r="364" spans="1:9" ht="17.25" x14ac:dyDescent="0.25">
      <c r="B364" t="s">
        <v>135</v>
      </c>
      <c r="H364">
        <f>H362+H349</f>
        <v>366.43</v>
      </c>
      <c r="I364" t="s">
        <v>61</v>
      </c>
    </row>
    <row r="367" spans="1:9" ht="17.25" x14ac:dyDescent="0.25">
      <c r="A367">
        <v>16</v>
      </c>
      <c r="B367" t="s">
        <v>136</v>
      </c>
      <c r="H367">
        <f>H337</f>
        <v>791.88</v>
      </c>
      <c r="I367" t="s">
        <v>61</v>
      </c>
    </row>
    <row r="368" spans="1:9" ht="17.25" x14ac:dyDescent="0.25">
      <c r="A368">
        <v>17</v>
      </c>
      <c r="B368" t="s">
        <v>137</v>
      </c>
      <c r="H368">
        <f>H364</f>
        <v>366.43</v>
      </c>
      <c r="I368" t="s">
        <v>61</v>
      </c>
    </row>
    <row r="370" spans="1:10" ht="17.25" x14ac:dyDescent="0.25">
      <c r="A370">
        <v>18</v>
      </c>
      <c r="B370" t="s">
        <v>138</v>
      </c>
      <c r="C370" t="s">
        <v>139</v>
      </c>
      <c r="D370">
        <v>2.4</v>
      </c>
      <c r="E370">
        <v>1.2</v>
      </c>
      <c r="G370">
        <v>6</v>
      </c>
      <c r="H370">
        <f>D370*E370*G370</f>
        <v>17.28</v>
      </c>
      <c r="I370" t="s">
        <v>61</v>
      </c>
    </row>
    <row r="372" spans="1:10" x14ac:dyDescent="0.25">
      <c r="A372">
        <v>19</v>
      </c>
      <c r="B372" t="s">
        <v>140</v>
      </c>
      <c r="C372" t="s">
        <v>141</v>
      </c>
      <c r="D372">
        <v>2.4</v>
      </c>
      <c r="E372">
        <v>1.2</v>
      </c>
      <c r="G372">
        <v>6</v>
      </c>
      <c r="H372">
        <f>D372*E372*G372*2</f>
        <v>34.56</v>
      </c>
      <c r="I372" t="s">
        <v>142</v>
      </c>
    </row>
    <row r="374" spans="1:10" x14ac:dyDescent="0.25">
      <c r="A374">
        <v>20</v>
      </c>
      <c r="B374" t="s">
        <v>143</v>
      </c>
      <c r="C374" t="s">
        <v>144</v>
      </c>
      <c r="G374">
        <v>7</v>
      </c>
      <c r="H374">
        <v>7</v>
      </c>
      <c r="I374" t="s">
        <v>76</v>
      </c>
    </row>
    <row r="375" spans="1:10" x14ac:dyDescent="0.25">
      <c r="J375" t="s">
        <v>145</v>
      </c>
    </row>
    <row r="376" spans="1:10" x14ac:dyDescent="0.25">
      <c r="A376">
        <v>21</v>
      </c>
      <c r="B376" t="s">
        <v>146</v>
      </c>
      <c r="G376">
        <v>18</v>
      </c>
      <c r="H376">
        <v>18</v>
      </c>
      <c r="I376" t="s">
        <v>142</v>
      </c>
      <c r="J376" t="s">
        <v>147</v>
      </c>
    </row>
    <row r="377" spans="1:10" x14ac:dyDescent="0.25">
      <c r="B377" t="s">
        <v>148</v>
      </c>
      <c r="F377">
        <v>3.75</v>
      </c>
      <c r="G377">
        <v>5</v>
      </c>
      <c r="H377">
        <f>F377*G377</f>
        <v>18.75</v>
      </c>
      <c r="I377" t="s">
        <v>142</v>
      </c>
      <c r="J377" t="s">
        <v>149</v>
      </c>
    </row>
    <row r="382" spans="1:10" x14ac:dyDescent="0.25">
      <c r="A382">
        <v>22</v>
      </c>
      <c r="B382" t="s">
        <v>150</v>
      </c>
      <c r="C382" t="s">
        <v>151</v>
      </c>
      <c r="G382">
        <v>8</v>
      </c>
      <c r="H382">
        <v>8</v>
      </c>
      <c r="I382" t="s">
        <v>142</v>
      </c>
    </row>
    <row r="384" spans="1:10" x14ac:dyDescent="0.25">
      <c r="A384">
        <v>23</v>
      </c>
      <c r="B384" t="s">
        <v>152</v>
      </c>
    </row>
    <row r="385" spans="1:9" x14ac:dyDescent="0.25">
      <c r="C385" t="s">
        <v>128</v>
      </c>
      <c r="D385">
        <v>31.05</v>
      </c>
      <c r="E385">
        <v>0.2</v>
      </c>
      <c r="G385">
        <v>1</v>
      </c>
      <c r="H385">
        <f>ROUND(D385*E385*G385,2)</f>
        <v>6.21</v>
      </c>
    </row>
    <row r="386" spans="1:9" x14ac:dyDescent="0.25">
      <c r="C386" t="s">
        <v>129</v>
      </c>
      <c r="D386">
        <v>6.3</v>
      </c>
      <c r="E386">
        <v>0.2</v>
      </c>
      <c r="G386">
        <v>2</v>
      </c>
      <c r="H386">
        <f>ROUND(D386*E386*G386,2)</f>
        <v>2.52</v>
      </c>
    </row>
    <row r="387" spans="1:9" x14ac:dyDescent="0.25">
      <c r="C387" t="s">
        <v>130</v>
      </c>
      <c r="D387">
        <v>3.5</v>
      </c>
      <c r="E387">
        <v>0.2</v>
      </c>
      <c r="G387">
        <v>2</v>
      </c>
      <c r="H387">
        <f t="shared" ref="H387:H389" si="31">ROUND(D387*E387*G387,2)</f>
        <v>1.4</v>
      </c>
    </row>
    <row r="388" spans="1:9" x14ac:dyDescent="0.25">
      <c r="C388" t="s">
        <v>131</v>
      </c>
      <c r="D388">
        <v>7.7</v>
      </c>
      <c r="E388">
        <v>0.2</v>
      </c>
      <c r="G388">
        <v>2</v>
      </c>
      <c r="H388">
        <f t="shared" si="31"/>
        <v>3.08</v>
      </c>
    </row>
    <row r="389" spans="1:9" x14ac:dyDescent="0.25">
      <c r="C389" t="s">
        <v>132</v>
      </c>
      <c r="D389">
        <v>23.95</v>
      </c>
      <c r="E389">
        <v>0.2</v>
      </c>
      <c r="G389">
        <v>1</v>
      </c>
      <c r="H389">
        <f t="shared" si="31"/>
        <v>4.79</v>
      </c>
    </row>
    <row r="391" spans="1:9" ht="17.25" x14ac:dyDescent="0.25">
      <c r="H391">
        <f>SUM(H385:H389)</f>
        <v>18</v>
      </c>
      <c r="I391" t="s">
        <v>61</v>
      </c>
    </row>
    <row r="394" spans="1:9" ht="30" x14ac:dyDescent="0.25">
      <c r="A394">
        <v>24</v>
      </c>
      <c r="B394" s="3" t="s">
        <v>153</v>
      </c>
      <c r="H394">
        <v>400</v>
      </c>
      <c r="I394" t="s">
        <v>61</v>
      </c>
    </row>
    <row r="396" spans="1:9" x14ac:dyDescent="0.25">
      <c r="B396" t="s">
        <v>154</v>
      </c>
    </row>
    <row r="397" spans="1:9" ht="17.25" x14ac:dyDescent="0.25">
      <c r="C397" t="s">
        <v>87</v>
      </c>
      <c r="D397">
        <f>D309</f>
        <v>1.7</v>
      </c>
      <c r="E397">
        <v>0.45</v>
      </c>
      <c r="F397">
        <f t="shared" ref="F397:F398" si="32">F309</f>
        <v>19</v>
      </c>
      <c r="H397">
        <f>D397*E397*F397</f>
        <v>14.535</v>
      </c>
      <c r="I397" t="s">
        <v>61</v>
      </c>
    </row>
    <row r="398" spans="1:9" ht="17.25" x14ac:dyDescent="0.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7" t="s">
        <v>155</v>
      </c>
      <c r="B1" s="107"/>
      <c r="C1" s="107"/>
      <c r="D1" s="107"/>
      <c r="E1" s="107"/>
      <c r="F1" s="14"/>
    </row>
    <row r="2" spans="1:6" ht="18.75" x14ac:dyDescent="0.3">
      <c r="A2" s="108" t="s">
        <v>156</v>
      </c>
      <c r="B2" s="108"/>
      <c r="C2" s="108"/>
      <c r="D2" s="108"/>
      <c r="E2" s="108"/>
      <c r="F2" s="14"/>
    </row>
    <row r="3" spans="1:6" ht="15.75" x14ac:dyDescent="0.25">
      <c r="A3" s="15" t="s">
        <v>157</v>
      </c>
      <c r="B3" s="15" t="s">
        <v>158</v>
      </c>
      <c r="C3" s="15" t="s">
        <v>6</v>
      </c>
      <c r="D3" s="15" t="s">
        <v>159</v>
      </c>
      <c r="E3" s="15" t="s">
        <v>160</v>
      </c>
    </row>
    <row r="4" spans="1:6" ht="45" x14ac:dyDescent="0.25">
      <c r="A4" s="16">
        <v>1</v>
      </c>
      <c r="B4" s="16" t="str">
        <f>'Detailed Calc'!B5</f>
        <v>Site Preparation</v>
      </c>
      <c r="C4" s="16" t="str">
        <f>'Detailed Calc'!H5</f>
        <v>LS</v>
      </c>
      <c r="D4" s="16">
        <f>'Detailed Calc'!G5</f>
        <v>1</v>
      </c>
      <c r="E4" s="17" t="s">
        <v>161</v>
      </c>
    </row>
    <row r="5" spans="1:6" ht="30" x14ac:dyDescent="0.25">
      <c r="A5">
        <v>2</v>
      </c>
      <c r="B5" s="9" t="s">
        <v>162</v>
      </c>
      <c r="C5" t="s">
        <v>32</v>
      </c>
      <c r="D5" s="25">
        <f>'Detailed Calc'!G34</f>
        <v>136.38000000000005</v>
      </c>
    </row>
    <row r="6" spans="1:6" ht="30" x14ac:dyDescent="0.25">
      <c r="A6" s="21">
        <v>3</v>
      </c>
      <c r="B6" s="21" t="s">
        <v>163</v>
      </c>
      <c r="C6" s="21" t="s">
        <v>32</v>
      </c>
      <c r="D6" s="25">
        <f>'Detailed Calc'!G63</f>
        <v>28.339999999999979</v>
      </c>
      <c r="E6" s="22" t="s">
        <v>164</v>
      </c>
      <c r="F6" s="21"/>
    </row>
    <row r="7" spans="1:6" ht="30" x14ac:dyDescent="0.25">
      <c r="A7">
        <v>4</v>
      </c>
      <c r="B7" s="3" t="s">
        <v>165</v>
      </c>
      <c r="C7" t="s">
        <v>32</v>
      </c>
      <c r="D7" s="25">
        <f>'Detailed Calc'!G98</f>
        <v>108.55999999999996</v>
      </c>
    </row>
    <row r="8" spans="1:6" ht="30" x14ac:dyDescent="0.25">
      <c r="A8">
        <v>5</v>
      </c>
      <c r="B8" s="3" t="s">
        <v>166</v>
      </c>
      <c r="C8" t="s">
        <v>167</v>
      </c>
      <c r="D8" s="25">
        <f>'Detailed Calc'!G133</f>
        <v>26.509999999999984</v>
      </c>
    </row>
    <row r="9" spans="1:6" ht="30" x14ac:dyDescent="0.25">
      <c r="A9">
        <v>6</v>
      </c>
      <c r="B9" s="3" t="s">
        <v>168</v>
      </c>
      <c r="C9" t="s">
        <v>61</v>
      </c>
      <c r="D9">
        <f>'Detailed Calc'!G140</f>
        <v>18.3</v>
      </c>
    </row>
    <row r="10" spans="1:6" ht="65.25" customHeight="1" x14ac:dyDescent="0.25">
      <c r="A10">
        <v>7</v>
      </c>
      <c r="B10" s="18" t="s">
        <v>169</v>
      </c>
      <c r="C10" s="19" t="s">
        <v>167</v>
      </c>
      <c r="D10" s="25">
        <f>'Detailed Calc'!G209</f>
        <v>80.929999999999993</v>
      </c>
      <c r="E10" s="20" t="s">
        <v>170</v>
      </c>
      <c r="F10" s="20" t="s">
        <v>171</v>
      </c>
    </row>
    <row r="11" spans="1:6" ht="30.75" customHeight="1" x14ac:dyDescent="0.25">
      <c r="A11">
        <v>8</v>
      </c>
      <c r="B11" s="11" t="s">
        <v>172</v>
      </c>
      <c r="C11" t="s">
        <v>167</v>
      </c>
      <c r="D11" s="25">
        <f>'Detailed Calc'!G218</f>
        <v>83.07</v>
      </c>
      <c r="E11" s="3" t="s">
        <v>173</v>
      </c>
    </row>
    <row r="12" spans="1:6" ht="45" x14ac:dyDescent="0.25">
      <c r="A12">
        <v>9</v>
      </c>
      <c r="B12" s="3" t="s">
        <v>174</v>
      </c>
      <c r="C12" t="s">
        <v>167</v>
      </c>
      <c r="D12" s="25">
        <f>'Detailed Calc'!G227</f>
        <v>39.050000000000004</v>
      </c>
    </row>
    <row r="13" spans="1:6" ht="60" x14ac:dyDescent="0.25">
      <c r="A13">
        <v>10</v>
      </c>
      <c r="B13" s="3" t="s">
        <v>175</v>
      </c>
      <c r="C13" t="s">
        <v>167</v>
      </c>
      <c r="D13" s="25">
        <f>'Detailed Calc'!H263</f>
        <v>60.060000000000009</v>
      </c>
      <c r="E13" s="3" t="s">
        <v>176</v>
      </c>
    </row>
    <row r="14" spans="1:6" ht="45" x14ac:dyDescent="0.25">
      <c r="A14">
        <v>11</v>
      </c>
      <c r="B14" s="3" t="s">
        <v>177</v>
      </c>
      <c r="C14" t="s">
        <v>167</v>
      </c>
      <c r="D14" s="25">
        <f>'Detailed Calc'!G305</f>
        <v>110.38</v>
      </c>
      <c r="E14" s="3" t="s">
        <v>178</v>
      </c>
    </row>
    <row r="15" spans="1:6" ht="75" x14ac:dyDescent="0.25">
      <c r="A15">
        <v>12</v>
      </c>
      <c r="B15" s="22" t="s">
        <v>179</v>
      </c>
      <c r="C15" s="21" t="s">
        <v>167</v>
      </c>
      <c r="D15" s="25">
        <f>'Detailed Calc'!H281</f>
        <v>35.08</v>
      </c>
      <c r="E15" s="22" t="s">
        <v>180</v>
      </c>
    </row>
    <row r="16" spans="1:6" ht="45" x14ac:dyDescent="0.25">
      <c r="A16">
        <v>13</v>
      </c>
      <c r="B16" s="10" t="s">
        <v>181</v>
      </c>
      <c r="C16" t="s">
        <v>61</v>
      </c>
      <c r="D16" s="25">
        <f>'Detailed Calc'!H337</f>
        <v>791.88</v>
      </c>
    </row>
    <row r="17" spans="1:5" ht="45" x14ac:dyDescent="0.25">
      <c r="A17">
        <v>14</v>
      </c>
      <c r="B17" s="3" t="s">
        <v>182</v>
      </c>
      <c r="C17" t="s">
        <v>61</v>
      </c>
      <c r="D17" s="25">
        <f>'Detailed Calc'!H364</f>
        <v>366.43</v>
      </c>
    </row>
    <row r="18" spans="1:5" ht="54" customHeight="1" x14ac:dyDescent="0.25">
      <c r="A18">
        <v>15</v>
      </c>
      <c r="B18" s="3" t="s">
        <v>183</v>
      </c>
      <c r="C18" t="s">
        <v>61</v>
      </c>
      <c r="D18">
        <f>'Detailed Calc'!H367</f>
        <v>791.88</v>
      </c>
    </row>
    <row r="19" spans="1:5" ht="48" customHeight="1" x14ac:dyDescent="0.25">
      <c r="A19">
        <v>16</v>
      </c>
      <c r="B19" s="3" t="s">
        <v>184</v>
      </c>
      <c r="C19" t="s">
        <v>61</v>
      </c>
      <c r="D19">
        <f>'Detailed Calc'!H368</f>
        <v>366.43</v>
      </c>
    </row>
    <row r="20" spans="1:5" ht="45" x14ac:dyDescent="0.25">
      <c r="A20">
        <v>17</v>
      </c>
      <c r="B20" s="3" t="s">
        <v>185</v>
      </c>
      <c r="C20" t="s">
        <v>61</v>
      </c>
      <c r="D20" s="25">
        <f>'Detailed Calc'!H313</f>
        <v>48.04</v>
      </c>
    </row>
    <row r="21" spans="1:5" ht="45" x14ac:dyDescent="0.25">
      <c r="A21">
        <v>18</v>
      </c>
      <c r="B21" s="3" t="s">
        <v>186</v>
      </c>
      <c r="C21" t="s">
        <v>61</v>
      </c>
      <c r="D21" s="25">
        <f>'Detailed Calc'!H321</f>
        <v>38.86</v>
      </c>
    </row>
    <row r="22" spans="1:5" ht="30" x14ac:dyDescent="0.25">
      <c r="A22">
        <v>19</v>
      </c>
      <c r="B22" s="3" t="s">
        <v>187</v>
      </c>
      <c r="C22" t="s">
        <v>61</v>
      </c>
      <c r="D22" s="25">
        <f>'Detailed Calc'!H370</f>
        <v>17.28</v>
      </c>
    </row>
    <row r="23" spans="1:5" ht="30" x14ac:dyDescent="0.25">
      <c r="A23">
        <v>20</v>
      </c>
      <c r="B23" s="3" t="s">
        <v>188</v>
      </c>
      <c r="C23" t="s">
        <v>142</v>
      </c>
      <c r="D23">
        <f>'Detailed Calc'!H372</f>
        <v>34.56</v>
      </c>
    </row>
    <row r="24" spans="1:5" ht="17.25" x14ac:dyDescent="0.25">
      <c r="A24">
        <v>21</v>
      </c>
      <c r="B24" t="s">
        <v>189</v>
      </c>
      <c r="C24" t="s">
        <v>61</v>
      </c>
      <c r="D24">
        <f>'Detailed Calc'!H275</f>
        <v>613.30999999999995</v>
      </c>
    </row>
    <row r="25" spans="1:5" ht="90" x14ac:dyDescent="0.25">
      <c r="A25">
        <v>22</v>
      </c>
      <c r="B25" s="19" t="s">
        <v>190</v>
      </c>
      <c r="C25" s="19" t="s">
        <v>76</v>
      </c>
      <c r="D25" s="19">
        <f>'Detailed Calc'!H374</f>
        <v>7</v>
      </c>
      <c r="E25" s="20" t="s">
        <v>191</v>
      </c>
    </row>
    <row r="26" spans="1:5" ht="45" x14ac:dyDescent="0.25">
      <c r="A26">
        <v>23</v>
      </c>
      <c r="B26" s="3" t="s">
        <v>192</v>
      </c>
      <c r="C26" t="s">
        <v>142</v>
      </c>
      <c r="D26">
        <f>'Detailed Calc'!H377</f>
        <v>18.75</v>
      </c>
      <c r="E26" s="3" t="s">
        <v>193</v>
      </c>
    </row>
    <row r="27" spans="1:5" x14ac:dyDescent="0.25">
      <c r="A27">
        <v>24</v>
      </c>
      <c r="B27" t="s">
        <v>150</v>
      </c>
      <c r="C27" t="s">
        <v>142</v>
      </c>
      <c r="D27">
        <f>'Detailed Calc'!H382</f>
        <v>8</v>
      </c>
    </row>
    <row r="28" spans="1:5" ht="17.25" x14ac:dyDescent="0.25">
      <c r="A28">
        <v>25</v>
      </c>
      <c r="B28" t="s">
        <v>152</v>
      </c>
      <c r="C28" t="s">
        <v>61</v>
      </c>
      <c r="D28">
        <f>'Detailed Calc'!H391</f>
        <v>18</v>
      </c>
    </row>
    <row r="29" spans="1:5" ht="45" x14ac:dyDescent="0.25">
      <c r="A29">
        <v>26</v>
      </c>
      <c r="B29" s="3" t="s">
        <v>153</v>
      </c>
      <c r="C29" t="s">
        <v>61</v>
      </c>
      <c r="D29" s="25">
        <f>'Detailed Calc'!H394</f>
        <v>400</v>
      </c>
      <c r="E29" s="3" t="s">
        <v>194</v>
      </c>
    </row>
    <row r="30" spans="1:5" x14ac:dyDescent="0.25">
      <c r="A30">
        <v>27</v>
      </c>
      <c r="B30" s="3" t="s">
        <v>154</v>
      </c>
      <c r="D30" s="26">
        <f>'Construction of 6+1 Classrooms'!D81+'Construction of 6+1 Classrooms'!D82</f>
        <v>18.5</v>
      </c>
      <c r="E30" s="3"/>
    </row>
    <row r="31" spans="1:5" x14ac:dyDescent="0.2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7" t="s">
        <v>155</v>
      </c>
      <c r="B1" s="107"/>
      <c r="C1" s="107"/>
      <c r="D1" s="107"/>
      <c r="E1" s="107"/>
      <c r="F1" s="107"/>
    </row>
    <row r="2" spans="1:6" ht="18.75" x14ac:dyDescent="0.3">
      <c r="A2" s="108" t="s">
        <v>156</v>
      </c>
      <c r="B2" s="108"/>
      <c r="C2" s="108"/>
      <c r="D2" s="108"/>
      <c r="E2" s="108"/>
      <c r="F2" s="108"/>
    </row>
    <row r="3" spans="1:6" ht="15.75" x14ac:dyDescent="0.25">
      <c r="A3" s="15" t="s">
        <v>157</v>
      </c>
      <c r="B3" s="15" t="s">
        <v>158</v>
      </c>
      <c r="C3" s="15" t="s">
        <v>6</v>
      </c>
      <c r="D3" s="15" t="s">
        <v>159</v>
      </c>
      <c r="E3" s="15" t="s">
        <v>197</v>
      </c>
      <c r="F3" s="15" t="s">
        <v>160</v>
      </c>
    </row>
    <row r="4" spans="1:6" ht="45" x14ac:dyDescent="0.25">
      <c r="A4">
        <v>1</v>
      </c>
      <c r="B4" t="str">
        <f>'Detailed Calc'!B5</f>
        <v>Site Preparation</v>
      </c>
      <c r="C4" t="s">
        <v>61</v>
      </c>
      <c r="D4" s="13">
        <f>'Detailed Calc'!G5</f>
        <v>1</v>
      </c>
      <c r="E4" s="12">
        <v>474.51</v>
      </c>
      <c r="F4" s="17" t="s">
        <v>161</v>
      </c>
    </row>
    <row r="5" spans="1:6" ht="30" x14ac:dyDescent="0.25">
      <c r="A5">
        <v>2</v>
      </c>
      <c r="B5" s="9" t="s">
        <v>162</v>
      </c>
      <c r="C5" t="s">
        <v>32</v>
      </c>
      <c r="D5" s="13">
        <f>'Detailed Calc'!G34</f>
        <v>136.38000000000005</v>
      </c>
      <c r="E5" s="12">
        <v>120.96</v>
      </c>
    </row>
    <row r="6" spans="1:6" ht="30" x14ac:dyDescent="0.25">
      <c r="A6">
        <v>3</v>
      </c>
      <c r="B6" t="s">
        <v>163</v>
      </c>
      <c r="C6" t="s">
        <v>32</v>
      </c>
      <c r="D6" s="13">
        <f>'Detailed Calc'!G63</f>
        <v>28.339999999999979</v>
      </c>
      <c r="E6" s="12">
        <v>0</v>
      </c>
      <c r="F6" s="22" t="s">
        <v>164</v>
      </c>
    </row>
    <row r="7" spans="1:6" ht="30" x14ac:dyDescent="0.25">
      <c r="A7">
        <v>4</v>
      </c>
      <c r="B7" s="3" t="s">
        <v>165</v>
      </c>
      <c r="C7" t="s">
        <v>32</v>
      </c>
      <c r="D7" s="13">
        <f>'Detailed Calc'!G98</f>
        <v>108.55999999999996</v>
      </c>
      <c r="E7" s="12">
        <v>99.24</v>
      </c>
    </row>
    <row r="8" spans="1:6" ht="30" x14ac:dyDescent="0.25">
      <c r="A8">
        <v>5</v>
      </c>
      <c r="B8" s="3" t="s">
        <v>166</v>
      </c>
      <c r="C8" t="s">
        <v>167</v>
      </c>
      <c r="D8" s="13">
        <f>'Detailed Calc'!G133</f>
        <v>26.509999999999984</v>
      </c>
      <c r="E8" s="12">
        <v>23.21</v>
      </c>
    </row>
    <row r="9" spans="1:6" ht="30" x14ac:dyDescent="0.25">
      <c r="A9">
        <v>6</v>
      </c>
      <c r="B9" s="3" t="s">
        <v>168</v>
      </c>
      <c r="C9" t="s">
        <v>61</v>
      </c>
      <c r="D9" s="13">
        <f>'Detailed Calc'!G140</f>
        <v>18.3</v>
      </c>
      <c r="E9" s="12">
        <v>14.94</v>
      </c>
    </row>
    <row r="10" spans="1:6" ht="48.75" customHeight="1" x14ac:dyDescent="0.25">
      <c r="A10">
        <v>7</v>
      </c>
      <c r="B10" s="10" t="s">
        <v>169</v>
      </c>
      <c r="C10" t="s">
        <v>167</v>
      </c>
      <c r="D10" s="13">
        <f>'Detailed Calc'!G209</f>
        <v>80.929999999999993</v>
      </c>
      <c r="E10" s="12">
        <v>81.42</v>
      </c>
      <c r="F10" s="20" t="s">
        <v>170</v>
      </c>
    </row>
    <row r="11" spans="1:6" ht="30.75" customHeight="1" x14ac:dyDescent="0.25">
      <c r="A11">
        <v>8</v>
      </c>
      <c r="B11" s="11" t="s">
        <v>172</v>
      </c>
      <c r="C11" t="s">
        <v>167</v>
      </c>
      <c r="D11" s="13">
        <f>'Detailed Calc'!G218</f>
        <v>83.07</v>
      </c>
      <c r="E11" s="12">
        <v>70.680000000000007</v>
      </c>
      <c r="F11" s="3" t="s">
        <v>173</v>
      </c>
    </row>
    <row r="12" spans="1:6" ht="45" x14ac:dyDescent="0.25">
      <c r="A12">
        <v>9</v>
      </c>
      <c r="B12" s="3" t="s">
        <v>174</v>
      </c>
      <c r="C12" t="s">
        <v>167</v>
      </c>
      <c r="D12" s="13">
        <f>'Detailed Calc'!G227</f>
        <v>39.050000000000004</v>
      </c>
      <c r="E12" s="12">
        <v>47.76</v>
      </c>
    </row>
    <row r="13" spans="1:6" ht="60" x14ac:dyDescent="0.25">
      <c r="A13">
        <v>10</v>
      </c>
      <c r="B13" s="3" t="s">
        <v>175</v>
      </c>
      <c r="C13" t="s">
        <v>167</v>
      </c>
      <c r="D13" s="13">
        <f>'Detailed Calc'!H263</f>
        <v>60.060000000000009</v>
      </c>
      <c r="E13" s="12">
        <v>85.8</v>
      </c>
      <c r="F13" s="3" t="s">
        <v>176</v>
      </c>
    </row>
    <row r="14" spans="1:6" ht="45" x14ac:dyDescent="0.25">
      <c r="A14">
        <v>11</v>
      </c>
      <c r="B14" s="3" t="s">
        <v>177</v>
      </c>
      <c r="C14" t="s">
        <v>167</v>
      </c>
      <c r="D14" s="13">
        <f>'Detailed Calc'!G305</f>
        <v>110.38</v>
      </c>
      <c r="E14" s="12">
        <v>144.1</v>
      </c>
      <c r="F14" s="3" t="s">
        <v>178</v>
      </c>
    </row>
    <row r="15" spans="1:6" ht="90" x14ac:dyDescent="0.25">
      <c r="A15">
        <v>12</v>
      </c>
      <c r="B15" s="3" t="s">
        <v>179</v>
      </c>
      <c r="C15" t="s">
        <v>167</v>
      </c>
      <c r="D15" s="13">
        <f>'Detailed Calc'!H281</f>
        <v>35.08</v>
      </c>
      <c r="E15" s="12">
        <v>0</v>
      </c>
      <c r="F15" s="22" t="s">
        <v>180</v>
      </c>
    </row>
    <row r="16" spans="1:6" ht="45" x14ac:dyDescent="0.25">
      <c r="A16">
        <v>12</v>
      </c>
      <c r="B16" s="10" t="s">
        <v>181</v>
      </c>
      <c r="C16" t="s">
        <v>61</v>
      </c>
      <c r="D16" s="13">
        <f>'Detailed Calc'!H337</f>
        <v>791.88</v>
      </c>
      <c r="E16" s="12">
        <v>873.3</v>
      </c>
    </row>
    <row r="17" spans="1:6" ht="45" x14ac:dyDescent="0.25">
      <c r="A17">
        <v>13</v>
      </c>
      <c r="B17" s="3" t="s">
        <v>182</v>
      </c>
      <c r="C17" t="s">
        <v>61</v>
      </c>
      <c r="D17" s="13">
        <f>'Detailed Calc'!H364</f>
        <v>366.43</v>
      </c>
      <c r="E17" s="12">
        <v>327.84</v>
      </c>
    </row>
    <row r="18" spans="1:6" ht="54" customHeight="1" x14ac:dyDescent="0.25">
      <c r="A18">
        <v>14</v>
      </c>
      <c r="B18" s="3" t="s">
        <v>183</v>
      </c>
      <c r="C18" t="s">
        <v>61</v>
      </c>
      <c r="D18" s="13">
        <f>'Detailed Calc'!H367</f>
        <v>791.88</v>
      </c>
      <c r="E18" s="12">
        <v>873.3</v>
      </c>
    </row>
    <row r="19" spans="1:6" ht="48" customHeight="1" x14ac:dyDescent="0.25">
      <c r="A19">
        <v>15</v>
      </c>
      <c r="B19" s="3" t="s">
        <v>184</v>
      </c>
      <c r="C19" t="s">
        <v>61</v>
      </c>
      <c r="D19" s="13">
        <f>'Detailed Calc'!H368</f>
        <v>366.43</v>
      </c>
      <c r="E19" s="12">
        <v>327.84</v>
      </c>
    </row>
    <row r="20" spans="1:6" ht="45" x14ac:dyDescent="0.25">
      <c r="A20">
        <v>16</v>
      </c>
      <c r="B20" s="3" t="s">
        <v>198</v>
      </c>
      <c r="C20" t="s">
        <v>61</v>
      </c>
      <c r="D20" s="13">
        <f>'Detailed Calc'!H313</f>
        <v>48.04</v>
      </c>
      <c r="E20" s="12">
        <v>47.92</v>
      </c>
    </row>
    <row r="21" spans="1:6" ht="45" x14ac:dyDescent="0.25">
      <c r="A21">
        <v>17</v>
      </c>
      <c r="B21" s="3" t="s">
        <v>186</v>
      </c>
      <c r="C21" t="s">
        <v>61</v>
      </c>
      <c r="D21" s="13">
        <f>'Detailed Calc'!H321</f>
        <v>38.86</v>
      </c>
      <c r="E21" s="12">
        <v>40.74</v>
      </c>
    </row>
    <row r="22" spans="1:6" ht="30" x14ac:dyDescent="0.25">
      <c r="A22">
        <v>18</v>
      </c>
      <c r="B22" s="3" t="s">
        <v>187</v>
      </c>
      <c r="C22" t="s">
        <v>61</v>
      </c>
      <c r="D22" s="13">
        <f>'Detailed Calc'!H370</f>
        <v>17.28</v>
      </c>
      <c r="E22" s="12">
        <v>17.28</v>
      </c>
    </row>
    <row r="23" spans="1:6" ht="30" x14ac:dyDescent="0.25">
      <c r="A23">
        <v>19</v>
      </c>
      <c r="B23" s="3" t="s">
        <v>199</v>
      </c>
      <c r="C23" t="s">
        <v>142</v>
      </c>
      <c r="D23" s="13">
        <f>'Detailed Calc'!H372</f>
        <v>34.56</v>
      </c>
      <c r="E23" s="12">
        <v>43.2</v>
      </c>
    </row>
    <row r="24" spans="1:6" ht="17.25" x14ac:dyDescent="0.25">
      <c r="A24">
        <v>20</v>
      </c>
      <c r="B24" t="s">
        <v>189</v>
      </c>
      <c r="C24" t="s">
        <v>61</v>
      </c>
      <c r="D24" s="13">
        <f>'Detailed Calc'!H275</f>
        <v>613.30999999999995</v>
      </c>
      <c r="E24" s="12">
        <v>644.21</v>
      </c>
    </row>
    <row r="25" spans="1:6" ht="105" x14ac:dyDescent="0.25">
      <c r="A25">
        <v>21</v>
      </c>
      <c r="B25" t="s">
        <v>200</v>
      </c>
      <c r="C25" t="s">
        <v>76</v>
      </c>
      <c r="D25" s="13">
        <f>'Detailed Calc'!H374</f>
        <v>7</v>
      </c>
      <c r="E25" s="12">
        <v>6</v>
      </c>
      <c r="F25" s="20" t="s">
        <v>191</v>
      </c>
    </row>
    <row r="26" spans="1:6" ht="60" x14ac:dyDescent="0.25">
      <c r="A26">
        <v>22</v>
      </c>
      <c r="B26" s="3" t="s">
        <v>192</v>
      </c>
      <c r="C26" t="s">
        <v>61</v>
      </c>
      <c r="D26" s="13">
        <f>'Detailed Calc'!H377</f>
        <v>18.75</v>
      </c>
      <c r="E26" s="12">
        <v>18</v>
      </c>
      <c r="F26" s="3" t="s">
        <v>193</v>
      </c>
    </row>
    <row r="27" spans="1:6" x14ac:dyDescent="0.25">
      <c r="A27">
        <v>23</v>
      </c>
      <c r="B27" t="s">
        <v>150</v>
      </c>
      <c r="C27" t="s">
        <v>142</v>
      </c>
      <c r="D27" s="13">
        <f>'Detailed Calc'!H382</f>
        <v>8</v>
      </c>
      <c r="E27" s="12">
        <v>8</v>
      </c>
    </row>
    <row r="28" spans="1:6" ht="17.25" x14ac:dyDescent="0.25">
      <c r="A28">
        <v>24</v>
      </c>
      <c r="B28" t="s">
        <v>152</v>
      </c>
      <c r="C28" t="s">
        <v>61</v>
      </c>
      <c r="D28" s="13">
        <f>'Detailed Calc'!H391</f>
        <v>18</v>
      </c>
      <c r="E28" s="12">
        <v>20.92</v>
      </c>
    </row>
    <row r="29" spans="1:6" ht="45" x14ac:dyDescent="0.25">
      <c r="A29">
        <v>25</v>
      </c>
      <c r="B29" s="3" t="s">
        <v>153</v>
      </c>
      <c r="C29" t="s">
        <v>61</v>
      </c>
      <c r="D29" s="13">
        <f>'Detailed Calc'!H394</f>
        <v>400</v>
      </c>
      <c r="E29" s="12">
        <v>400</v>
      </c>
      <c r="F29" s="3" t="s">
        <v>194</v>
      </c>
    </row>
    <row r="30" spans="1:6" x14ac:dyDescent="0.25">
      <c r="A30">
        <v>26</v>
      </c>
      <c r="B30" t="s">
        <v>201</v>
      </c>
      <c r="C30" t="str">
        <f>'Summary of BOQ'!C31</f>
        <v>LS</v>
      </c>
      <c r="D30">
        <f>'Summary of BOQ'!D31</f>
        <v>1</v>
      </c>
      <c r="F30" s="21" t="s">
        <v>196</v>
      </c>
    </row>
    <row r="31" spans="1:6" x14ac:dyDescent="0.25">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tabSelected="1" topLeftCell="A4" zoomScaleNormal="100" zoomScaleSheetLayoutView="55" workbookViewId="0">
      <selection activeCell="A10" sqref="A10"/>
    </sheetView>
  </sheetViews>
  <sheetFormatPr defaultColWidth="8.85546875" defaultRowHeight="15" x14ac:dyDescent="0.25"/>
  <cols>
    <col min="1" max="1" width="6.28515625" style="27" customWidth="1"/>
    <col min="2" max="2" width="59" style="27" customWidth="1"/>
    <col min="3" max="3" width="9.28515625" style="29" bestFit="1" customWidth="1"/>
    <col min="4" max="4" width="11.140625" style="29" bestFit="1" customWidth="1"/>
    <col min="5" max="6" width="17" style="30" customWidth="1"/>
    <col min="7" max="16384" width="8.85546875" style="27"/>
  </cols>
  <sheetData>
    <row r="1" spans="1:6" ht="55.15" customHeight="1" x14ac:dyDescent="0.25">
      <c r="A1" s="115" t="s">
        <v>202</v>
      </c>
      <c r="B1" s="116"/>
      <c r="C1" s="116"/>
      <c r="D1" s="116"/>
      <c r="E1" s="116"/>
      <c r="F1" s="116"/>
    </row>
    <row r="2" spans="1:6" ht="72" customHeight="1" x14ac:dyDescent="0.25">
      <c r="A2" s="23" t="s">
        <v>203</v>
      </c>
      <c r="B2" s="23" t="s">
        <v>158</v>
      </c>
      <c r="C2" s="23" t="s">
        <v>6</v>
      </c>
      <c r="D2" s="24" t="s">
        <v>5</v>
      </c>
      <c r="E2" s="62" t="s">
        <v>204</v>
      </c>
      <c r="F2" s="62" t="s">
        <v>205</v>
      </c>
    </row>
    <row r="3" spans="1:6" ht="15.4" customHeight="1" x14ac:dyDescent="0.25">
      <c r="A3" s="118" t="s">
        <v>206</v>
      </c>
      <c r="B3" s="118"/>
      <c r="C3" s="118"/>
      <c r="D3" s="118"/>
      <c r="E3" s="118"/>
      <c r="F3" s="118"/>
    </row>
    <row r="4" spans="1:6" x14ac:dyDescent="0.25">
      <c r="A4" s="31" t="s">
        <v>207</v>
      </c>
      <c r="B4" s="32" t="s">
        <v>208</v>
      </c>
      <c r="C4" s="33"/>
      <c r="D4" s="34"/>
      <c r="E4" s="35"/>
      <c r="F4" s="35"/>
    </row>
    <row r="5" spans="1:6" ht="25.5" x14ac:dyDescent="0.25">
      <c r="A5" s="31"/>
      <c r="B5" s="50" t="s">
        <v>209</v>
      </c>
      <c r="C5" s="33"/>
      <c r="D5" s="34"/>
      <c r="E5" s="35"/>
      <c r="F5" s="35"/>
    </row>
    <row r="6" spans="1:6" x14ac:dyDescent="0.25">
      <c r="A6" s="38" t="s">
        <v>210</v>
      </c>
      <c r="B6" s="37" t="s">
        <v>211</v>
      </c>
      <c r="C6" s="33" t="s">
        <v>212</v>
      </c>
      <c r="D6" s="33">
        <v>1</v>
      </c>
      <c r="E6" s="35"/>
      <c r="F6" s="35"/>
    </row>
    <row r="7" spans="1:6" x14ac:dyDescent="0.25">
      <c r="A7" s="31" t="s">
        <v>213</v>
      </c>
      <c r="B7" s="32" t="s">
        <v>214</v>
      </c>
      <c r="C7" s="33"/>
      <c r="D7" s="34"/>
      <c r="E7" s="35"/>
      <c r="F7" s="35"/>
    </row>
    <row r="8" spans="1:6" ht="51" x14ac:dyDescent="0.25">
      <c r="A8" s="38"/>
      <c r="B8" s="36" t="s">
        <v>215</v>
      </c>
      <c r="C8" s="33"/>
      <c r="D8" s="34"/>
      <c r="E8" s="35"/>
      <c r="F8" s="35"/>
    </row>
    <row r="9" spans="1:6" ht="17.25" x14ac:dyDescent="0.25">
      <c r="A9" s="38" t="s">
        <v>216</v>
      </c>
      <c r="B9" s="37" t="s">
        <v>217</v>
      </c>
      <c r="C9" s="33" t="s">
        <v>218</v>
      </c>
      <c r="D9" s="33">
        <v>400</v>
      </c>
      <c r="E9" s="35"/>
      <c r="F9" s="35"/>
    </row>
    <row r="10" spans="1:6" x14ac:dyDescent="0.25">
      <c r="A10" s="38" t="s">
        <v>219</v>
      </c>
      <c r="B10" s="37" t="s">
        <v>220</v>
      </c>
      <c r="C10" s="33" t="s">
        <v>221</v>
      </c>
      <c r="D10" s="33">
        <v>1</v>
      </c>
      <c r="E10" s="35"/>
      <c r="F10" s="35"/>
    </row>
    <row r="11" spans="1:6" x14ac:dyDescent="0.25">
      <c r="A11" s="31" t="s">
        <v>222</v>
      </c>
      <c r="B11" s="37" t="s">
        <v>223</v>
      </c>
      <c r="C11" s="33"/>
      <c r="D11" s="33"/>
      <c r="E11" s="35"/>
      <c r="F11" s="35"/>
    </row>
    <row r="12" spans="1:6" ht="25.5" x14ac:dyDescent="0.25">
      <c r="A12" s="38"/>
      <c r="B12" s="36" t="s">
        <v>224</v>
      </c>
      <c r="C12" s="33"/>
      <c r="D12" s="33"/>
      <c r="E12" s="35"/>
      <c r="F12" s="35"/>
    </row>
    <row r="13" spans="1:6" ht="17.25" x14ac:dyDescent="0.25">
      <c r="A13" s="38" t="s">
        <v>225</v>
      </c>
      <c r="B13" s="37" t="s">
        <v>14</v>
      </c>
      <c r="C13" s="33" t="s">
        <v>226</v>
      </c>
      <c r="D13" s="45">
        <v>120.31</v>
      </c>
      <c r="E13" s="35"/>
      <c r="F13" s="35"/>
    </row>
    <row r="14" spans="1:6" ht="17.25" x14ac:dyDescent="0.25">
      <c r="A14" s="38" t="s">
        <v>227</v>
      </c>
      <c r="B14" s="37" t="s">
        <v>26</v>
      </c>
      <c r="C14" s="33" t="s">
        <v>226</v>
      </c>
      <c r="D14" s="33">
        <v>3</v>
      </c>
      <c r="E14" s="35"/>
      <c r="F14" s="35"/>
    </row>
    <row r="15" spans="1:6" ht="17.25" x14ac:dyDescent="0.25">
      <c r="A15" s="38" t="s">
        <v>228</v>
      </c>
      <c r="B15" s="37" t="s">
        <v>28</v>
      </c>
      <c r="C15" s="33" t="s">
        <v>226</v>
      </c>
      <c r="D15" s="33">
        <v>12</v>
      </c>
      <c r="E15" s="35"/>
      <c r="F15" s="35"/>
    </row>
    <row r="16" spans="1:6" ht="17.25" x14ac:dyDescent="0.25">
      <c r="A16" s="38" t="s">
        <v>229</v>
      </c>
      <c r="B16" s="37" t="s">
        <v>30</v>
      </c>
      <c r="C16" s="33" t="s">
        <v>226</v>
      </c>
      <c r="D16" s="33">
        <v>1</v>
      </c>
      <c r="E16" s="35"/>
      <c r="F16" s="35"/>
    </row>
    <row r="17" spans="1:6" x14ac:dyDescent="0.25">
      <c r="A17" s="31" t="s">
        <v>230</v>
      </c>
      <c r="B17" s="32" t="s">
        <v>231</v>
      </c>
      <c r="C17" s="33"/>
      <c r="D17" s="33"/>
      <c r="E17" s="35"/>
      <c r="F17" s="35"/>
    </row>
    <row r="18" spans="1:6" ht="38.25" x14ac:dyDescent="0.25">
      <c r="A18" s="38"/>
      <c r="B18" s="36" t="s">
        <v>232</v>
      </c>
      <c r="C18" s="33"/>
      <c r="D18" s="33"/>
      <c r="E18" s="35"/>
      <c r="F18" s="35"/>
    </row>
    <row r="19" spans="1:6" ht="17.25" x14ac:dyDescent="0.25">
      <c r="A19" s="38" t="s">
        <v>233</v>
      </c>
      <c r="B19" s="37" t="s">
        <v>14</v>
      </c>
      <c r="C19" s="33" t="s">
        <v>226</v>
      </c>
      <c r="D19" s="33">
        <v>97</v>
      </c>
      <c r="E19" s="35"/>
      <c r="F19" s="35"/>
    </row>
    <row r="20" spans="1:6" ht="17.25" x14ac:dyDescent="0.25">
      <c r="A20" s="38" t="s">
        <v>234</v>
      </c>
      <c r="B20" s="37" t="s">
        <v>26</v>
      </c>
      <c r="C20" s="33" t="s">
        <v>226</v>
      </c>
      <c r="D20" s="33">
        <v>2.5</v>
      </c>
      <c r="E20" s="35"/>
      <c r="F20" s="35"/>
    </row>
    <row r="21" spans="1:6" ht="17.25" x14ac:dyDescent="0.25">
      <c r="A21" s="38" t="s">
        <v>235</v>
      </c>
      <c r="B21" s="37" t="s">
        <v>28</v>
      </c>
      <c r="C21" s="33" t="s">
        <v>226</v>
      </c>
      <c r="D21" s="33">
        <v>8</v>
      </c>
      <c r="E21" s="35"/>
      <c r="F21" s="35"/>
    </row>
    <row r="22" spans="1:6" ht="17.25" x14ac:dyDescent="0.25">
      <c r="A22" s="38" t="s">
        <v>236</v>
      </c>
      <c r="B22" s="37" t="s">
        <v>30</v>
      </c>
      <c r="C22" s="33" t="s">
        <v>226</v>
      </c>
      <c r="D22" s="33">
        <v>1</v>
      </c>
      <c r="E22" s="35"/>
      <c r="F22" s="35"/>
    </row>
    <row r="23" spans="1:6" ht="17.25" x14ac:dyDescent="0.25">
      <c r="A23" s="38" t="s">
        <v>237</v>
      </c>
      <c r="B23" s="39" t="s">
        <v>47</v>
      </c>
      <c r="C23" s="33" t="s">
        <v>226</v>
      </c>
      <c r="D23" s="33">
        <v>0.5</v>
      </c>
      <c r="E23" s="35"/>
      <c r="F23" s="35"/>
    </row>
    <row r="24" spans="1:6" ht="17.25" x14ac:dyDescent="0.25">
      <c r="A24" s="38" t="s">
        <v>238</v>
      </c>
      <c r="B24" s="37" t="s">
        <v>239</v>
      </c>
      <c r="C24" s="33" t="s">
        <v>226</v>
      </c>
      <c r="D24" s="33">
        <v>26.5</v>
      </c>
      <c r="E24" s="35"/>
      <c r="F24" s="35"/>
    </row>
    <row r="25" spans="1:6" x14ac:dyDescent="0.25">
      <c r="A25" s="31" t="s">
        <v>240</v>
      </c>
      <c r="B25" s="32" t="s">
        <v>241</v>
      </c>
      <c r="C25" s="33"/>
      <c r="D25" s="33"/>
      <c r="E25" s="35"/>
      <c r="F25" s="35"/>
    </row>
    <row r="26" spans="1:6" ht="38.25" x14ac:dyDescent="0.25">
      <c r="A26" s="38"/>
      <c r="B26" s="36" t="s">
        <v>242</v>
      </c>
      <c r="C26" s="33"/>
      <c r="D26" s="33"/>
      <c r="E26" s="35"/>
      <c r="F26" s="35"/>
    </row>
    <row r="27" spans="1:6" ht="17.25" x14ac:dyDescent="0.25">
      <c r="A27" s="38" t="s">
        <v>243</v>
      </c>
      <c r="B27" s="37" t="s">
        <v>244</v>
      </c>
      <c r="C27" s="33" t="s">
        <v>226</v>
      </c>
      <c r="D27" s="33">
        <v>24</v>
      </c>
      <c r="E27" s="35"/>
      <c r="F27" s="35"/>
    </row>
    <row r="28" spans="1:6" ht="17.25" x14ac:dyDescent="0.25">
      <c r="A28" s="38" t="s">
        <v>245</v>
      </c>
      <c r="B28" s="37" t="s">
        <v>246</v>
      </c>
      <c r="C28" s="33" t="s">
        <v>226</v>
      </c>
      <c r="D28" s="33">
        <v>0.5</v>
      </c>
      <c r="E28" s="35"/>
      <c r="F28" s="35"/>
    </row>
    <row r="29" spans="1:6" ht="17.25" x14ac:dyDescent="0.25">
      <c r="A29" s="38" t="s">
        <v>247</v>
      </c>
      <c r="B29" s="37" t="s">
        <v>248</v>
      </c>
      <c r="C29" s="33" t="s">
        <v>226</v>
      </c>
      <c r="D29" s="33">
        <v>3.5</v>
      </c>
      <c r="E29" s="35"/>
      <c r="F29" s="35"/>
    </row>
    <row r="30" spans="1:6" ht="17.25" x14ac:dyDescent="0.25">
      <c r="A30" s="38" t="s">
        <v>249</v>
      </c>
      <c r="B30" s="37" t="s">
        <v>250</v>
      </c>
      <c r="C30" s="33" t="s">
        <v>226</v>
      </c>
      <c r="D30" s="33">
        <v>0.5</v>
      </c>
      <c r="E30" s="35"/>
      <c r="F30" s="35"/>
    </row>
    <row r="31" spans="1:6" ht="17.25" x14ac:dyDescent="0.25">
      <c r="A31" s="38" t="s">
        <v>251</v>
      </c>
      <c r="B31" s="37" t="s">
        <v>252</v>
      </c>
      <c r="C31" s="33" t="s">
        <v>226</v>
      </c>
      <c r="D31" s="33">
        <v>83</v>
      </c>
      <c r="E31" s="35"/>
      <c r="F31" s="35"/>
    </row>
    <row r="32" spans="1:6" x14ac:dyDescent="0.25">
      <c r="A32" s="31" t="s">
        <v>253</v>
      </c>
      <c r="B32" s="32" t="s">
        <v>78</v>
      </c>
      <c r="C32" s="33"/>
      <c r="D32" s="33"/>
      <c r="E32" s="35"/>
      <c r="F32" s="35"/>
    </row>
    <row r="33" spans="1:6" ht="38.25" x14ac:dyDescent="0.25">
      <c r="A33" s="38"/>
      <c r="B33" s="36" t="s">
        <v>254</v>
      </c>
      <c r="C33" s="33"/>
      <c r="D33" s="33"/>
      <c r="E33" s="35"/>
      <c r="F33" s="35"/>
    </row>
    <row r="34" spans="1:6" ht="17.25" x14ac:dyDescent="0.25">
      <c r="A34" s="38" t="s">
        <v>255</v>
      </c>
      <c r="B34" s="37" t="s">
        <v>256</v>
      </c>
      <c r="C34" s="33" t="s">
        <v>226</v>
      </c>
      <c r="D34" s="33">
        <v>40</v>
      </c>
      <c r="E34" s="35"/>
      <c r="F34" s="35"/>
    </row>
    <row r="35" spans="1:6" x14ac:dyDescent="0.25">
      <c r="A35" s="31" t="s">
        <v>257</v>
      </c>
      <c r="B35" s="40" t="s">
        <v>258</v>
      </c>
      <c r="C35" s="33"/>
      <c r="D35" s="33"/>
      <c r="E35" s="35"/>
      <c r="F35" s="35"/>
    </row>
    <row r="36" spans="1:6" ht="25.5" x14ac:dyDescent="0.25">
      <c r="A36" s="38"/>
      <c r="B36" s="41" t="s">
        <v>259</v>
      </c>
      <c r="C36" s="33"/>
      <c r="D36" s="33"/>
      <c r="E36" s="35"/>
      <c r="F36" s="35"/>
    </row>
    <row r="37" spans="1:6" ht="17.25" x14ac:dyDescent="0.25">
      <c r="A37" s="38" t="s">
        <v>260</v>
      </c>
      <c r="B37" s="39" t="s">
        <v>80</v>
      </c>
      <c r="C37" s="33" t="s">
        <v>226</v>
      </c>
      <c r="D37" s="33">
        <v>26.5</v>
      </c>
      <c r="E37" s="35"/>
      <c r="F37" s="35"/>
    </row>
    <row r="38" spans="1:6" ht="17.25" x14ac:dyDescent="0.25">
      <c r="A38" s="38" t="s">
        <v>261</v>
      </c>
      <c r="B38" s="39" t="s">
        <v>26</v>
      </c>
      <c r="C38" s="33" t="s">
        <v>226</v>
      </c>
      <c r="D38" s="33">
        <v>2</v>
      </c>
      <c r="E38" s="35"/>
      <c r="F38" s="35"/>
    </row>
    <row r="39" spans="1:6" ht="17.25" x14ac:dyDescent="0.25">
      <c r="A39" s="38" t="s">
        <v>262</v>
      </c>
      <c r="B39" s="39" t="s">
        <v>28</v>
      </c>
      <c r="C39" s="33" t="s">
        <v>226</v>
      </c>
      <c r="D39" s="33">
        <v>6.5</v>
      </c>
      <c r="E39" s="35"/>
      <c r="F39" s="35"/>
    </row>
    <row r="40" spans="1:6" ht="17.25" x14ac:dyDescent="0.25">
      <c r="A40" s="38" t="s">
        <v>263</v>
      </c>
      <c r="B40" s="39" t="s">
        <v>30</v>
      </c>
      <c r="C40" s="33" t="s">
        <v>226</v>
      </c>
      <c r="D40" s="33">
        <v>0.5</v>
      </c>
      <c r="E40" s="35"/>
      <c r="F40" s="35"/>
    </row>
    <row r="41" spans="1:6" ht="17.25" x14ac:dyDescent="0.25">
      <c r="A41" s="38" t="s">
        <v>264</v>
      </c>
      <c r="B41" s="39" t="s">
        <v>85</v>
      </c>
      <c r="C41" s="33" t="s">
        <v>226</v>
      </c>
      <c r="D41" s="33">
        <v>24.5</v>
      </c>
      <c r="E41" s="35"/>
      <c r="F41" s="35"/>
    </row>
    <row r="42" spans="1:6" ht="17.25" x14ac:dyDescent="0.25">
      <c r="A42" s="38" t="s">
        <v>265</v>
      </c>
      <c r="B42" s="39" t="s">
        <v>266</v>
      </c>
      <c r="C42" s="33" t="s">
        <v>226</v>
      </c>
      <c r="D42" s="33">
        <v>1</v>
      </c>
      <c r="E42" s="35"/>
      <c r="F42" s="35"/>
    </row>
    <row r="43" spans="1:6" ht="17.25" x14ac:dyDescent="0.25">
      <c r="A43" s="38" t="s">
        <v>267</v>
      </c>
      <c r="B43" s="39" t="s">
        <v>47</v>
      </c>
      <c r="C43" s="33" t="s">
        <v>226</v>
      </c>
      <c r="D43" s="33">
        <v>0.5</v>
      </c>
      <c r="E43" s="35"/>
      <c r="F43" s="35"/>
    </row>
    <row r="44" spans="1:6" x14ac:dyDescent="0.25">
      <c r="A44" s="31" t="s">
        <v>268</v>
      </c>
      <c r="B44" s="32" t="s">
        <v>269</v>
      </c>
      <c r="C44" s="33"/>
      <c r="D44" s="33"/>
      <c r="E44" s="35"/>
      <c r="F44" s="35"/>
    </row>
    <row r="45" spans="1:6" ht="25.5" x14ac:dyDescent="0.25">
      <c r="A45" s="38"/>
      <c r="B45" s="36" t="s">
        <v>270</v>
      </c>
      <c r="C45" s="33"/>
      <c r="D45" s="33"/>
      <c r="E45" s="35"/>
      <c r="F45" s="35"/>
    </row>
    <row r="46" spans="1:6" ht="17.25" x14ac:dyDescent="0.25">
      <c r="A46" s="38" t="s">
        <v>271</v>
      </c>
      <c r="B46" s="37" t="s">
        <v>272</v>
      </c>
      <c r="C46" s="33" t="s">
        <v>226</v>
      </c>
      <c r="D46" s="33">
        <v>16</v>
      </c>
      <c r="E46" s="35"/>
      <c r="F46" s="35"/>
    </row>
    <row r="47" spans="1:6" ht="17.25" x14ac:dyDescent="0.25">
      <c r="A47" s="38" t="s">
        <v>273</v>
      </c>
      <c r="B47" s="37" t="s">
        <v>274</v>
      </c>
      <c r="C47" s="33" t="s">
        <v>226</v>
      </c>
      <c r="D47" s="33">
        <v>11.5</v>
      </c>
      <c r="E47" s="35"/>
      <c r="F47" s="35"/>
    </row>
    <row r="48" spans="1:6" ht="17.25" x14ac:dyDescent="0.25">
      <c r="A48" s="38" t="s">
        <v>275</v>
      </c>
      <c r="B48" s="37" t="s">
        <v>81</v>
      </c>
      <c r="C48" s="33" t="s">
        <v>226</v>
      </c>
      <c r="D48" s="33">
        <v>50</v>
      </c>
      <c r="E48" s="35"/>
      <c r="F48" s="35"/>
    </row>
    <row r="49" spans="1:6" ht="17.25" x14ac:dyDescent="0.25">
      <c r="A49" s="38" t="s">
        <v>276</v>
      </c>
      <c r="B49" s="37" t="s">
        <v>127</v>
      </c>
      <c r="C49" s="33" t="s">
        <v>226</v>
      </c>
      <c r="D49" s="33">
        <v>3</v>
      </c>
      <c r="E49" s="35"/>
      <c r="F49" s="35"/>
    </row>
    <row r="50" spans="1:6" x14ac:dyDescent="0.25">
      <c r="A50" s="31" t="s">
        <v>277</v>
      </c>
      <c r="B50" s="32" t="s">
        <v>278</v>
      </c>
      <c r="C50" s="33"/>
      <c r="D50" s="33"/>
      <c r="E50" s="35"/>
      <c r="F50" s="35"/>
    </row>
    <row r="51" spans="1:6" ht="25.5" x14ac:dyDescent="0.25">
      <c r="A51" s="38"/>
      <c r="B51" s="36" t="s">
        <v>279</v>
      </c>
      <c r="C51" s="33"/>
      <c r="D51" s="33"/>
      <c r="E51" s="35"/>
      <c r="F51" s="35"/>
    </row>
    <row r="52" spans="1:6" ht="17.25" x14ac:dyDescent="0.25">
      <c r="A52" s="38" t="s">
        <v>280</v>
      </c>
      <c r="B52" s="37" t="s">
        <v>98</v>
      </c>
      <c r="C52" s="33" t="s">
        <v>226</v>
      </c>
      <c r="D52" s="33">
        <v>110</v>
      </c>
      <c r="E52" s="35"/>
      <c r="F52" s="35"/>
    </row>
    <row r="53" spans="1:6" x14ac:dyDescent="0.25">
      <c r="A53" s="31" t="s">
        <v>281</v>
      </c>
      <c r="B53" s="37" t="s">
        <v>282</v>
      </c>
      <c r="C53" s="33"/>
      <c r="D53" s="33"/>
      <c r="E53" s="35"/>
      <c r="F53" s="35"/>
    </row>
    <row r="54" spans="1:6" ht="25.5" x14ac:dyDescent="0.25">
      <c r="A54" s="38"/>
      <c r="B54" s="36" t="s">
        <v>283</v>
      </c>
      <c r="C54" s="33"/>
      <c r="D54" s="33"/>
      <c r="E54" s="35"/>
      <c r="F54" s="35"/>
    </row>
    <row r="55" spans="1:6" ht="17.25" x14ac:dyDescent="0.25">
      <c r="A55" s="38" t="s">
        <v>284</v>
      </c>
      <c r="B55" s="37" t="s">
        <v>85</v>
      </c>
      <c r="C55" s="33" t="s">
        <v>226</v>
      </c>
      <c r="D55" s="33">
        <v>35</v>
      </c>
      <c r="E55" s="35"/>
      <c r="F55" s="35"/>
    </row>
    <row r="56" spans="1:6" x14ac:dyDescent="0.25">
      <c r="A56" s="31" t="s">
        <v>285</v>
      </c>
      <c r="B56" s="32" t="s">
        <v>286</v>
      </c>
      <c r="C56" s="33"/>
      <c r="D56" s="33"/>
      <c r="E56" s="35"/>
      <c r="F56" s="35"/>
    </row>
    <row r="57" spans="1:6" ht="38.25" x14ac:dyDescent="0.25">
      <c r="A57" s="38"/>
      <c r="B57" s="36" t="s">
        <v>287</v>
      </c>
      <c r="C57" s="33"/>
      <c r="D57" s="33"/>
      <c r="E57" s="35"/>
      <c r="F57" s="35"/>
    </row>
    <row r="58" spans="1:6" ht="17.25" x14ac:dyDescent="0.25">
      <c r="A58" s="38" t="s">
        <v>288</v>
      </c>
      <c r="B58" s="37" t="s">
        <v>289</v>
      </c>
      <c r="C58" s="33" t="s">
        <v>218</v>
      </c>
      <c r="D58" s="33">
        <v>17</v>
      </c>
      <c r="E58" s="35"/>
      <c r="F58" s="35"/>
    </row>
    <row r="59" spans="1:6" x14ac:dyDescent="0.25">
      <c r="A59" s="119" t="s">
        <v>290</v>
      </c>
      <c r="B59" s="119"/>
      <c r="C59" s="119"/>
      <c r="D59" s="119"/>
      <c r="E59" s="119"/>
      <c r="F59" s="42"/>
    </row>
    <row r="60" spans="1:6" ht="15.75" x14ac:dyDescent="0.25">
      <c r="A60" s="120" t="s">
        <v>291</v>
      </c>
      <c r="B60" s="120"/>
      <c r="C60" s="120"/>
      <c r="D60" s="120"/>
      <c r="E60" s="120"/>
      <c r="F60" s="120"/>
    </row>
    <row r="61" spans="1:6" x14ac:dyDescent="0.25">
      <c r="A61" s="31" t="s">
        <v>292</v>
      </c>
      <c r="B61" s="32" t="s">
        <v>293</v>
      </c>
      <c r="C61" s="33"/>
      <c r="D61" s="34"/>
      <c r="E61" s="35"/>
      <c r="F61" s="35"/>
    </row>
    <row r="62" spans="1:6" ht="45" x14ac:dyDescent="0.25">
      <c r="A62" s="38"/>
      <c r="B62" s="43" t="s">
        <v>294</v>
      </c>
      <c r="C62" s="33"/>
      <c r="D62" s="34"/>
      <c r="E62" s="35"/>
      <c r="F62" s="35"/>
    </row>
    <row r="63" spans="1:6" ht="17.25" x14ac:dyDescent="0.25">
      <c r="A63" s="38" t="s">
        <v>295</v>
      </c>
      <c r="B63" s="37" t="s">
        <v>296</v>
      </c>
      <c r="C63" s="33" t="s">
        <v>218</v>
      </c>
      <c r="D63" s="33">
        <v>39</v>
      </c>
      <c r="E63" s="35"/>
      <c r="F63" s="35"/>
    </row>
    <row r="64" spans="1:6" ht="17.25" x14ac:dyDescent="0.25">
      <c r="A64" s="38" t="s">
        <v>297</v>
      </c>
      <c r="B64" s="37" t="s">
        <v>298</v>
      </c>
      <c r="C64" s="33" t="s">
        <v>218</v>
      </c>
      <c r="D64" s="33">
        <v>6</v>
      </c>
      <c r="E64" s="35"/>
      <c r="F64" s="35"/>
    </row>
    <row r="65" spans="1:6" ht="17.25" x14ac:dyDescent="0.25">
      <c r="A65" s="38" t="s">
        <v>299</v>
      </c>
      <c r="B65" s="37" t="s">
        <v>300</v>
      </c>
      <c r="C65" s="33" t="s">
        <v>218</v>
      </c>
      <c r="D65" s="33">
        <v>3.5</v>
      </c>
      <c r="E65" s="35"/>
      <c r="F65" s="35"/>
    </row>
    <row r="66" spans="1:6" x14ac:dyDescent="0.25">
      <c r="A66" s="31" t="s">
        <v>301</v>
      </c>
      <c r="B66" s="32" t="s">
        <v>302</v>
      </c>
      <c r="C66" s="33"/>
      <c r="D66" s="33"/>
      <c r="E66" s="35"/>
      <c r="F66" s="35"/>
    </row>
    <row r="67" spans="1:6" ht="45" x14ac:dyDescent="0.25">
      <c r="A67" s="38"/>
      <c r="B67" s="43" t="s">
        <v>303</v>
      </c>
      <c r="C67" s="33"/>
      <c r="D67" s="33"/>
      <c r="E67" s="35"/>
      <c r="F67" s="35"/>
    </row>
    <row r="68" spans="1:6" ht="17.25" x14ac:dyDescent="0.25">
      <c r="A68" s="38" t="s">
        <v>304</v>
      </c>
      <c r="B68" s="37" t="s">
        <v>305</v>
      </c>
      <c r="C68" s="33" t="s">
        <v>218</v>
      </c>
      <c r="D68" s="33">
        <v>18</v>
      </c>
      <c r="E68" s="35"/>
      <c r="F68" s="35"/>
    </row>
    <row r="69" spans="1:6" ht="17.25" x14ac:dyDescent="0.25">
      <c r="A69" s="38" t="s">
        <v>306</v>
      </c>
      <c r="B69" s="37" t="s">
        <v>307</v>
      </c>
      <c r="C69" s="33" t="s">
        <v>218</v>
      </c>
      <c r="D69" s="33">
        <v>10</v>
      </c>
      <c r="E69" s="35"/>
      <c r="F69" s="35"/>
    </row>
    <row r="70" spans="1:6" ht="17.25" x14ac:dyDescent="0.25">
      <c r="A70" s="38" t="s">
        <v>308</v>
      </c>
      <c r="B70" s="37" t="s">
        <v>309</v>
      </c>
      <c r="C70" s="33" t="s">
        <v>218</v>
      </c>
      <c r="D70" s="33">
        <v>11</v>
      </c>
      <c r="E70" s="35"/>
      <c r="F70" s="35"/>
    </row>
    <row r="71" spans="1:6" x14ac:dyDescent="0.25">
      <c r="A71" s="31" t="s">
        <v>310</v>
      </c>
      <c r="B71" s="32" t="s">
        <v>311</v>
      </c>
      <c r="C71" s="33"/>
      <c r="D71" s="33"/>
      <c r="E71" s="35"/>
      <c r="F71" s="35"/>
    </row>
    <row r="72" spans="1:6" ht="45" x14ac:dyDescent="0.25">
      <c r="A72" s="38"/>
      <c r="B72" s="43" t="s">
        <v>312</v>
      </c>
      <c r="C72" s="33"/>
      <c r="D72" s="33"/>
      <c r="E72" s="35"/>
      <c r="F72" s="35"/>
    </row>
    <row r="73" spans="1:6" ht="17.25" x14ac:dyDescent="0.25">
      <c r="A73" s="38" t="s">
        <v>313</v>
      </c>
      <c r="B73" s="37" t="s">
        <v>98</v>
      </c>
      <c r="C73" s="33" t="s">
        <v>218</v>
      </c>
      <c r="D73" s="33">
        <v>536.5</v>
      </c>
      <c r="E73" s="35"/>
      <c r="F73" s="35"/>
    </row>
    <row r="74" spans="1:6" ht="17.25" x14ac:dyDescent="0.25">
      <c r="A74" s="38" t="s">
        <v>314</v>
      </c>
      <c r="B74" s="37" t="s">
        <v>117</v>
      </c>
      <c r="C74" s="33" t="s">
        <v>218</v>
      </c>
      <c r="D74" s="33">
        <v>255</v>
      </c>
      <c r="E74" s="35"/>
      <c r="F74" s="35"/>
    </row>
    <row r="75" spans="1:6" x14ac:dyDescent="0.25">
      <c r="A75" s="31" t="s">
        <v>315</v>
      </c>
      <c r="B75" s="32" t="s">
        <v>316</v>
      </c>
      <c r="C75" s="33"/>
      <c r="D75" s="33"/>
      <c r="E75" s="35"/>
      <c r="F75" s="35"/>
    </row>
    <row r="76" spans="1:6" ht="45" x14ac:dyDescent="0.25">
      <c r="A76" s="38"/>
      <c r="B76" s="43" t="s">
        <v>317</v>
      </c>
      <c r="C76" s="33"/>
      <c r="D76" s="33"/>
      <c r="E76" s="35"/>
      <c r="F76" s="35"/>
    </row>
    <row r="77" spans="1:6" ht="17.25" x14ac:dyDescent="0.25">
      <c r="A77" s="38" t="s">
        <v>318</v>
      </c>
      <c r="B77" s="37" t="s">
        <v>98</v>
      </c>
      <c r="C77" s="33" t="s">
        <v>218</v>
      </c>
      <c r="D77" s="33">
        <v>239.5</v>
      </c>
      <c r="E77" s="35"/>
      <c r="F77" s="35"/>
    </row>
    <row r="78" spans="1:6" ht="17.25" x14ac:dyDescent="0.25">
      <c r="A78" s="38" t="s">
        <v>319</v>
      </c>
      <c r="B78" s="37" t="s">
        <v>127</v>
      </c>
      <c r="C78" s="33" t="s">
        <v>218</v>
      </c>
      <c r="D78" s="33">
        <v>127</v>
      </c>
      <c r="E78" s="35"/>
      <c r="F78" s="35"/>
    </row>
    <row r="79" spans="1:6" x14ac:dyDescent="0.25">
      <c r="A79" s="31" t="s">
        <v>320</v>
      </c>
      <c r="B79" s="32" t="s">
        <v>321</v>
      </c>
      <c r="C79" s="33"/>
      <c r="D79" s="33"/>
      <c r="E79" s="35"/>
      <c r="F79" s="35"/>
    </row>
    <row r="80" spans="1:6" ht="45" x14ac:dyDescent="0.25">
      <c r="A80" s="38"/>
      <c r="B80" s="43" t="s">
        <v>322</v>
      </c>
      <c r="C80" s="33"/>
      <c r="D80" s="33"/>
      <c r="E80" s="35"/>
      <c r="F80" s="35"/>
    </row>
    <row r="81" spans="1:6" ht="17.25" x14ac:dyDescent="0.25">
      <c r="A81" s="38" t="s">
        <v>323</v>
      </c>
      <c r="B81" s="37" t="s">
        <v>324</v>
      </c>
      <c r="C81" s="33" t="s">
        <v>218</v>
      </c>
      <c r="D81" s="33">
        <v>14.5</v>
      </c>
      <c r="E81" s="35"/>
      <c r="F81" s="35"/>
    </row>
    <row r="82" spans="1:6" ht="17.25" x14ac:dyDescent="0.25">
      <c r="A82" s="38" t="s">
        <v>325</v>
      </c>
      <c r="B82" s="37" t="s">
        <v>326</v>
      </c>
      <c r="C82" s="33" t="s">
        <v>218</v>
      </c>
      <c r="D82" s="33">
        <v>4</v>
      </c>
      <c r="E82" s="35"/>
      <c r="F82" s="35"/>
    </row>
    <row r="83" spans="1:6" x14ac:dyDescent="0.25">
      <c r="A83" s="31" t="s">
        <v>327</v>
      </c>
      <c r="B83" s="32" t="s">
        <v>328</v>
      </c>
      <c r="C83" s="33"/>
      <c r="D83" s="33"/>
      <c r="E83" s="35"/>
      <c r="F83" s="35"/>
    </row>
    <row r="84" spans="1:6" ht="45" x14ac:dyDescent="0.25">
      <c r="A84" s="38"/>
      <c r="B84" s="43" t="s">
        <v>329</v>
      </c>
      <c r="C84" s="33"/>
      <c r="D84" s="33"/>
      <c r="E84" s="35"/>
      <c r="F84" s="35"/>
    </row>
    <row r="85" spans="1:6" ht="17.25" x14ac:dyDescent="0.25">
      <c r="A85" s="38" t="s">
        <v>330</v>
      </c>
      <c r="B85" s="37" t="s">
        <v>60</v>
      </c>
      <c r="C85" s="33" t="s">
        <v>218</v>
      </c>
      <c r="D85" s="33">
        <v>17.5</v>
      </c>
      <c r="E85" s="35"/>
      <c r="F85" s="35"/>
    </row>
    <row r="86" spans="1:6" ht="17.25" x14ac:dyDescent="0.25">
      <c r="A86" s="38" t="s">
        <v>331</v>
      </c>
      <c r="B86" s="37" t="s">
        <v>30</v>
      </c>
      <c r="C86" s="33" t="s">
        <v>218</v>
      </c>
      <c r="D86" s="33">
        <v>1</v>
      </c>
      <c r="E86" s="35"/>
      <c r="F86" s="35"/>
    </row>
    <row r="87" spans="1:6" x14ac:dyDescent="0.25">
      <c r="A87" s="31" t="s">
        <v>332</v>
      </c>
      <c r="B87" s="32" t="s">
        <v>333</v>
      </c>
      <c r="C87" s="33"/>
      <c r="D87" s="33"/>
      <c r="E87" s="35"/>
      <c r="F87" s="35"/>
    </row>
    <row r="88" spans="1:6" ht="27.6" customHeight="1" x14ac:dyDescent="0.25">
      <c r="A88" s="38"/>
      <c r="B88" s="43" t="s">
        <v>334</v>
      </c>
      <c r="C88" s="33"/>
      <c r="D88" s="33"/>
      <c r="E88" s="35"/>
      <c r="F88" s="35"/>
    </row>
    <row r="89" spans="1:6" x14ac:dyDescent="0.25">
      <c r="A89" s="38" t="s">
        <v>335</v>
      </c>
      <c r="B89" s="37" t="s">
        <v>336</v>
      </c>
      <c r="C89" s="33" t="s">
        <v>337</v>
      </c>
      <c r="D89" s="33">
        <v>34.5</v>
      </c>
      <c r="E89" s="35"/>
      <c r="F89" s="35"/>
    </row>
    <row r="90" spans="1:6" x14ac:dyDescent="0.25">
      <c r="A90" s="31" t="s">
        <v>338</v>
      </c>
      <c r="B90" s="32" t="s">
        <v>339</v>
      </c>
      <c r="C90" s="33"/>
      <c r="D90" s="33"/>
      <c r="E90" s="35"/>
      <c r="F90" s="35"/>
    </row>
    <row r="91" spans="1:6" ht="60" x14ac:dyDescent="0.25">
      <c r="A91" s="38"/>
      <c r="B91" s="43" t="s">
        <v>340</v>
      </c>
      <c r="C91" s="33"/>
      <c r="D91" s="33"/>
      <c r="E91" s="35"/>
      <c r="F91" s="35"/>
    </row>
    <row r="92" spans="1:6" x14ac:dyDescent="0.25">
      <c r="A92" s="38" t="s">
        <v>341</v>
      </c>
      <c r="B92" s="37" t="s">
        <v>342</v>
      </c>
      <c r="C92" s="33" t="s">
        <v>212</v>
      </c>
      <c r="D92" s="33">
        <v>7</v>
      </c>
      <c r="E92" s="35"/>
      <c r="F92" s="35"/>
    </row>
    <row r="93" spans="1:6" x14ac:dyDescent="0.25">
      <c r="A93" s="31" t="s">
        <v>343</v>
      </c>
      <c r="B93" s="32" t="s">
        <v>344</v>
      </c>
      <c r="C93" s="33"/>
      <c r="D93" s="33"/>
      <c r="E93" s="35"/>
      <c r="F93" s="35"/>
    </row>
    <row r="94" spans="1:6" ht="45" x14ac:dyDescent="0.25">
      <c r="A94" s="38"/>
      <c r="B94" s="43" t="s">
        <v>345</v>
      </c>
      <c r="C94" s="33"/>
      <c r="D94" s="33"/>
      <c r="E94" s="35"/>
      <c r="F94" s="35"/>
    </row>
    <row r="95" spans="1:6" x14ac:dyDescent="0.25">
      <c r="A95" s="38" t="s">
        <v>346</v>
      </c>
      <c r="B95" s="37" t="s">
        <v>146</v>
      </c>
      <c r="C95" s="33" t="s">
        <v>337</v>
      </c>
      <c r="D95" s="33">
        <v>19</v>
      </c>
      <c r="E95" s="35"/>
      <c r="F95" s="35"/>
    </row>
    <row r="96" spans="1:6" x14ac:dyDescent="0.25">
      <c r="A96" s="31" t="s">
        <v>347</v>
      </c>
      <c r="B96" s="32" t="s">
        <v>348</v>
      </c>
      <c r="C96" s="33"/>
      <c r="D96" s="33"/>
      <c r="E96" s="35"/>
      <c r="F96" s="35"/>
    </row>
    <row r="97" spans="1:6" ht="45" x14ac:dyDescent="0.25">
      <c r="A97" s="38"/>
      <c r="B97" s="43" t="s">
        <v>349</v>
      </c>
      <c r="C97" s="33"/>
      <c r="D97" s="33"/>
      <c r="E97" s="35"/>
      <c r="F97" s="35"/>
    </row>
    <row r="98" spans="1:6" ht="17.25" x14ac:dyDescent="0.25">
      <c r="A98" s="38" t="s">
        <v>347</v>
      </c>
      <c r="B98" s="37" t="s">
        <v>98</v>
      </c>
      <c r="C98" s="33" t="s">
        <v>218</v>
      </c>
      <c r="D98" s="33">
        <v>536.5</v>
      </c>
      <c r="E98" s="35"/>
      <c r="F98" s="35"/>
    </row>
    <row r="99" spans="1:6" ht="17.25" x14ac:dyDescent="0.25">
      <c r="A99" s="38" t="s">
        <v>350</v>
      </c>
      <c r="B99" s="37" t="s">
        <v>117</v>
      </c>
      <c r="C99" s="33" t="s">
        <v>218</v>
      </c>
      <c r="D99" s="33">
        <v>255.5</v>
      </c>
      <c r="E99" s="35"/>
      <c r="F99" s="35"/>
    </row>
    <row r="100" spans="1:6" x14ac:dyDescent="0.25">
      <c r="A100" s="31" t="s">
        <v>351</v>
      </c>
      <c r="B100" s="32" t="s">
        <v>352</v>
      </c>
      <c r="C100" s="33"/>
      <c r="D100" s="33"/>
      <c r="E100" s="35"/>
      <c r="F100" s="35"/>
    </row>
    <row r="101" spans="1:6" ht="45" x14ac:dyDescent="0.25">
      <c r="A101" s="38"/>
      <c r="B101" s="43" t="s">
        <v>353</v>
      </c>
      <c r="C101" s="33"/>
      <c r="D101" s="33"/>
      <c r="E101" s="35"/>
      <c r="F101" s="35"/>
    </row>
    <row r="102" spans="1:6" ht="17.25" x14ac:dyDescent="0.25">
      <c r="A102" s="38" t="s">
        <v>354</v>
      </c>
      <c r="B102" s="37" t="s">
        <v>80</v>
      </c>
      <c r="C102" s="33" t="s">
        <v>218</v>
      </c>
      <c r="D102" s="33">
        <v>262.5</v>
      </c>
      <c r="E102" s="35"/>
      <c r="F102" s="35"/>
    </row>
    <row r="103" spans="1:6" ht="17.25" x14ac:dyDescent="0.25">
      <c r="A103" s="38" t="s">
        <v>355</v>
      </c>
      <c r="B103" s="37" t="s">
        <v>85</v>
      </c>
      <c r="C103" s="33" t="s">
        <v>218</v>
      </c>
      <c r="D103" s="33">
        <v>350.75</v>
      </c>
      <c r="E103" s="35"/>
      <c r="F103" s="35"/>
    </row>
    <row r="104" spans="1:6" x14ac:dyDescent="0.25">
      <c r="A104" s="31" t="s">
        <v>356</v>
      </c>
      <c r="B104" s="32" t="s">
        <v>357</v>
      </c>
      <c r="C104" s="33"/>
      <c r="D104" s="33"/>
      <c r="E104" s="35"/>
      <c r="F104" s="35"/>
    </row>
    <row r="105" spans="1:6" ht="45" x14ac:dyDescent="0.25">
      <c r="A105" s="38"/>
      <c r="B105" s="43" t="s">
        <v>358</v>
      </c>
      <c r="C105" s="33"/>
      <c r="D105" s="33"/>
      <c r="E105" s="35"/>
      <c r="F105" s="35"/>
    </row>
    <row r="106" spans="1:6" ht="17.25" x14ac:dyDescent="0.25">
      <c r="A106" s="38" t="s">
        <v>359</v>
      </c>
      <c r="B106" s="37" t="s">
        <v>98</v>
      </c>
      <c r="C106" s="33" t="s">
        <v>218</v>
      </c>
      <c r="D106" s="33">
        <v>239.5</v>
      </c>
      <c r="E106" s="35"/>
      <c r="F106" s="35"/>
    </row>
    <row r="107" spans="1:6" ht="17.25" x14ac:dyDescent="0.25">
      <c r="A107" s="38" t="s">
        <v>360</v>
      </c>
      <c r="B107" s="37" t="s">
        <v>127</v>
      </c>
      <c r="C107" s="33" t="s">
        <v>218</v>
      </c>
      <c r="D107" s="33">
        <v>127</v>
      </c>
      <c r="E107" s="35"/>
      <c r="F107" s="35"/>
    </row>
    <row r="108" spans="1:6" x14ac:dyDescent="0.25">
      <c r="A108" s="31" t="s">
        <v>361</v>
      </c>
      <c r="B108" s="32" t="s">
        <v>362</v>
      </c>
      <c r="C108" s="33"/>
      <c r="D108" s="33"/>
      <c r="E108" s="35"/>
      <c r="F108" s="35"/>
    </row>
    <row r="109" spans="1:6" ht="30" x14ac:dyDescent="0.25">
      <c r="A109" s="38"/>
      <c r="B109" s="43" t="s">
        <v>363</v>
      </c>
      <c r="C109" s="33"/>
      <c r="D109" s="33"/>
      <c r="E109" s="35"/>
      <c r="F109" s="35"/>
    </row>
    <row r="110" spans="1:6" x14ac:dyDescent="0.25">
      <c r="A110" s="38" t="s">
        <v>364</v>
      </c>
      <c r="B110" s="37" t="s">
        <v>365</v>
      </c>
      <c r="C110" s="33" t="s">
        <v>337</v>
      </c>
      <c r="D110" s="33">
        <v>8</v>
      </c>
      <c r="E110" s="35"/>
      <c r="F110" s="35"/>
    </row>
    <row r="111" spans="1:6" x14ac:dyDescent="0.25">
      <c r="A111" s="31" t="s">
        <v>366</v>
      </c>
      <c r="B111" s="37" t="s">
        <v>367</v>
      </c>
      <c r="C111" s="33"/>
      <c r="D111" s="33"/>
      <c r="E111" s="35"/>
      <c r="F111" s="35"/>
    </row>
    <row r="112" spans="1:6" ht="45" x14ac:dyDescent="0.25">
      <c r="A112" s="38"/>
      <c r="B112" s="43" t="s">
        <v>368</v>
      </c>
      <c r="C112" s="33"/>
      <c r="D112" s="33"/>
      <c r="E112" s="35"/>
      <c r="F112" s="35"/>
    </row>
    <row r="113" spans="1:6" ht="17.25" x14ac:dyDescent="0.25">
      <c r="A113" s="38" t="s">
        <v>369</v>
      </c>
      <c r="B113" s="37" t="s">
        <v>127</v>
      </c>
      <c r="C113" s="33" t="s">
        <v>218</v>
      </c>
      <c r="D113" s="33">
        <v>18</v>
      </c>
      <c r="E113" s="35"/>
      <c r="F113" s="35"/>
    </row>
    <row r="114" spans="1:6" x14ac:dyDescent="0.25">
      <c r="A114" s="119" t="s">
        <v>370</v>
      </c>
      <c r="B114" s="119"/>
      <c r="C114" s="119"/>
      <c r="D114" s="119"/>
      <c r="E114" s="119"/>
      <c r="F114" s="42"/>
    </row>
    <row r="115" spans="1:6" ht="15.75" x14ac:dyDescent="0.25">
      <c r="A115" s="120" t="s">
        <v>371</v>
      </c>
      <c r="B115" s="120"/>
      <c r="C115" s="120"/>
      <c r="D115" s="120"/>
      <c r="E115" s="120"/>
      <c r="F115" s="120"/>
    </row>
    <row r="116" spans="1:6" ht="14.45" customHeight="1" x14ac:dyDescent="0.25">
      <c r="A116" s="31" t="s">
        <v>372</v>
      </c>
      <c r="B116" s="31" t="s">
        <v>373</v>
      </c>
      <c r="C116" s="33"/>
      <c r="D116" s="33"/>
      <c r="E116" s="35"/>
      <c r="F116" s="35"/>
    </row>
    <row r="117" spans="1:6" ht="45" x14ac:dyDescent="0.25">
      <c r="A117" s="38"/>
      <c r="B117" s="43" t="s">
        <v>374</v>
      </c>
      <c r="C117" s="33"/>
      <c r="D117" s="33"/>
      <c r="E117" s="35"/>
      <c r="F117" s="35"/>
    </row>
    <row r="118" spans="1:6" ht="14.45" customHeight="1" x14ac:dyDescent="0.25">
      <c r="A118" s="38" t="s">
        <v>375</v>
      </c>
      <c r="B118" s="39" t="s">
        <v>376</v>
      </c>
      <c r="C118" s="33" t="s">
        <v>212</v>
      </c>
      <c r="D118" s="33">
        <v>33</v>
      </c>
      <c r="E118" s="35"/>
      <c r="F118" s="35"/>
    </row>
    <row r="119" spans="1:6" x14ac:dyDescent="0.25">
      <c r="A119" s="31" t="s">
        <v>377</v>
      </c>
      <c r="B119" s="31" t="s">
        <v>378</v>
      </c>
      <c r="C119" s="33"/>
      <c r="D119" s="33"/>
      <c r="E119" s="35"/>
      <c r="F119" s="35"/>
    </row>
    <row r="120" spans="1:6" ht="45" x14ac:dyDescent="0.25">
      <c r="A120" s="38"/>
      <c r="B120" s="43" t="s">
        <v>379</v>
      </c>
      <c r="C120" s="33"/>
      <c r="D120" s="33"/>
      <c r="E120" s="35"/>
      <c r="F120" s="35"/>
    </row>
    <row r="121" spans="1:6" x14ac:dyDescent="0.25">
      <c r="A121" s="38" t="s">
        <v>380</v>
      </c>
      <c r="B121" s="39" t="s">
        <v>378</v>
      </c>
      <c r="C121" s="33" t="s">
        <v>212</v>
      </c>
      <c r="D121" s="33">
        <v>6</v>
      </c>
      <c r="E121" s="35"/>
      <c r="F121" s="35"/>
    </row>
    <row r="122" spans="1:6" x14ac:dyDescent="0.25">
      <c r="A122" s="31" t="s">
        <v>381</v>
      </c>
      <c r="B122" s="31" t="s">
        <v>382</v>
      </c>
      <c r="C122" s="33"/>
      <c r="D122" s="33"/>
      <c r="E122" s="35"/>
      <c r="F122" s="35"/>
    </row>
    <row r="123" spans="1:6" ht="43.9" customHeight="1" x14ac:dyDescent="0.25">
      <c r="A123" s="38"/>
      <c r="B123" s="43" t="s">
        <v>383</v>
      </c>
      <c r="C123" s="33"/>
      <c r="D123" s="33"/>
      <c r="E123" s="35"/>
      <c r="F123" s="35"/>
    </row>
    <row r="124" spans="1:6" x14ac:dyDescent="0.25">
      <c r="A124" s="38" t="s">
        <v>384</v>
      </c>
      <c r="B124" s="39" t="s">
        <v>385</v>
      </c>
      <c r="C124" s="33" t="s">
        <v>212</v>
      </c>
      <c r="D124" s="33">
        <v>6</v>
      </c>
      <c r="E124" s="35"/>
      <c r="F124" s="35"/>
    </row>
    <row r="125" spans="1:6" x14ac:dyDescent="0.25">
      <c r="A125" s="31" t="s">
        <v>386</v>
      </c>
      <c r="B125" s="44" t="s">
        <v>387</v>
      </c>
      <c r="C125" s="33"/>
      <c r="D125" s="33"/>
      <c r="E125" s="35"/>
      <c r="F125" s="35"/>
    </row>
    <row r="126" spans="1:6" ht="28.15" customHeight="1" x14ac:dyDescent="0.25">
      <c r="A126" s="38"/>
      <c r="B126" s="43" t="s">
        <v>388</v>
      </c>
      <c r="C126" s="33"/>
      <c r="D126" s="33"/>
      <c r="E126" s="35"/>
      <c r="F126" s="35"/>
    </row>
    <row r="127" spans="1:6" x14ac:dyDescent="0.25">
      <c r="A127" s="38" t="s">
        <v>389</v>
      </c>
      <c r="B127" s="37" t="s">
        <v>387</v>
      </c>
      <c r="C127" s="33" t="s">
        <v>212</v>
      </c>
      <c r="D127" s="33">
        <v>25</v>
      </c>
      <c r="E127" s="35"/>
      <c r="F127" s="35"/>
    </row>
    <row r="128" spans="1:6" x14ac:dyDescent="0.25">
      <c r="A128" s="31" t="s">
        <v>390</v>
      </c>
      <c r="B128" s="31" t="s">
        <v>391</v>
      </c>
      <c r="C128" s="33"/>
      <c r="D128" s="33"/>
      <c r="E128" s="35"/>
      <c r="F128" s="35"/>
    </row>
    <row r="129" spans="1:6" ht="45" x14ac:dyDescent="0.25">
      <c r="A129" s="38"/>
      <c r="B129" s="43" t="s">
        <v>392</v>
      </c>
      <c r="C129" s="33"/>
      <c r="D129" s="33"/>
      <c r="E129" s="35"/>
      <c r="F129" s="35"/>
    </row>
    <row r="130" spans="1:6" x14ac:dyDescent="0.25">
      <c r="A130" s="38" t="s">
        <v>393</v>
      </c>
      <c r="B130" s="39" t="s">
        <v>394</v>
      </c>
      <c r="C130" s="33" t="s">
        <v>337</v>
      </c>
      <c r="D130" s="33">
        <v>560</v>
      </c>
      <c r="E130" s="35"/>
      <c r="F130" s="35"/>
    </row>
    <row r="131" spans="1:6" x14ac:dyDescent="0.25">
      <c r="A131" s="31" t="s">
        <v>395</v>
      </c>
      <c r="B131" s="31" t="s">
        <v>396</v>
      </c>
      <c r="C131" s="33"/>
      <c r="D131" s="33"/>
      <c r="E131" s="35"/>
      <c r="F131" s="35"/>
    </row>
    <row r="132" spans="1:6" ht="28.9" customHeight="1" x14ac:dyDescent="0.25">
      <c r="A132" s="38"/>
      <c r="B132" s="43" t="s">
        <v>397</v>
      </c>
      <c r="C132" s="33"/>
      <c r="D132" s="33"/>
      <c r="E132" s="35"/>
      <c r="F132" s="35"/>
    </row>
    <row r="133" spans="1:6" x14ac:dyDescent="0.25">
      <c r="A133" s="38" t="s">
        <v>398</v>
      </c>
      <c r="B133" s="39" t="s">
        <v>394</v>
      </c>
      <c r="C133" s="33" t="s">
        <v>337</v>
      </c>
      <c r="D133" s="33">
        <v>450</v>
      </c>
      <c r="E133" s="35"/>
      <c r="F133" s="35"/>
    </row>
    <row r="134" spans="1:6" x14ac:dyDescent="0.25">
      <c r="A134" s="31" t="s">
        <v>399</v>
      </c>
      <c r="B134" s="31" t="s">
        <v>400</v>
      </c>
      <c r="C134" s="33"/>
      <c r="D134" s="33"/>
      <c r="E134" s="35"/>
      <c r="F134" s="35"/>
    </row>
    <row r="135" spans="1:6" ht="45" x14ac:dyDescent="0.25">
      <c r="A135" s="38"/>
      <c r="B135" s="43" t="s">
        <v>401</v>
      </c>
      <c r="C135" s="33"/>
      <c r="D135" s="33"/>
      <c r="E135" s="35"/>
      <c r="F135" s="35"/>
    </row>
    <row r="136" spans="1:6" x14ac:dyDescent="0.25">
      <c r="A136" s="38" t="s">
        <v>402</v>
      </c>
      <c r="B136" s="39" t="s">
        <v>403</v>
      </c>
      <c r="C136" s="33" t="s">
        <v>337</v>
      </c>
      <c r="D136" s="33">
        <v>350</v>
      </c>
      <c r="E136" s="35"/>
      <c r="F136" s="35"/>
    </row>
    <row r="137" spans="1:6" x14ac:dyDescent="0.25">
      <c r="A137" s="31" t="s">
        <v>404</v>
      </c>
      <c r="B137" s="31" t="s">
        <v>405</v>
      </c>
      <c r="C137" s="33"/>
      <c r="D137" s="33"/>
      <c r="E137" s="35"/>
      <c r="F137" s="35"/>
    </row>
    <row r="138" spans="1:6" ht="45" x14ac:dyDescent="0.25">
      <c r="A138" s="38"/>
      <c r="B138" s="43" t="s">
        <v>406</v>
      </c>
      <c r="C138" s="33"/>
      <c r="D138" s="33"/>
      <c r="E138" s="35"/>
      <c r="F138" s="35"/>
    </row>
    <row r="139" spans="1:6" x14ac:dyDescent="0.25">
      <c r="A139" s="38" t="s">
        <v>407</v>
      </c>
      <c r="B139" s="39" t="s">
        <v>403</v>
      </c>
      <c r="C139" s="33" t="s">
        <v>337</v>
      </c>
      <c r="D139" s="33">
        <v>30</v>
      </c>
      <c r="E139" s="35"/>
      <c r="F139" s="35"/>
    </row>
    <row r="140" spans="1:6" x14ac:dyDescent="0.25">
      <c r="A140" s="31" t="s">
        <v>408</v>
      </c>
      <c r="B140" s="31" t="s">
        <v>409</v>
      </c>
      <c r="C140" s="33"/>
      <c r="D140" s="33"/>
      <c r="E140" s="35"/>
      <c r="F140" s="35"/>
    </row>
    <row r="141" spans="1:6" ht="45" x14ac:dyDescent="0.25">
      <c r="A141" s="38"/>
      <c r="B141" s="43" t="s">
        <v>410</v>
      </c>
      <c r="C141" s="33"/>
      <c r="D141" s="33"/>
      <c r="E141" s="35"/>
      <c r="F141" s="35"/>
    </row>
    <row r="142" spans="1:6" x14ac:dyDescent="0.25">
      <c r="A142" s="38" t="s">
        <v>411</v>
      </c>
      <c r="B142" s="39" t="s">
        <v>412</v>
      </c>
      <c r="C142" s="33" t="s">
        <v>337</v>
      </c>
      <c r="D142" s="33">
        <v>30</v>
      </c>
      <c r="E142" s="35"/>
      <c r="F142" s="35"/>
    </row>
    <row r="143" spans="1:6" x14ac:dyDescent="0.25">
      <c r="A143" s="31" t="s">
        <v>413</v>
      </c>
      <c r="B143" s="31" t="s">
        <v>414</v>
      </c>
      <c r="C143" s="33"/>
      <c r="D143" s="33"/>
      <c r="E143" s="35"/>
      <c r="F143" s="35"/>
    </row>
    <row r="144" spans="1:6" ht="45" x14ac:dyDescent="0.25">
      <c r="A144" s="38"/>
      <c r="B144" s="43" t="s">
        <v>415</v>
      </c>
      <c r="C144" s="33"/>
      <c r="D144" s="33"/>
      <c r="E144" s="35"/>
      <c r="F144" s="35"/>
    </row>
    <row r="145" spans="1:6" x14ac:dyDescent="0.25">
      <c r="A145" s="38" t="s">
        <v>416</v>
      </c>
      <c r="B145" s="39" t="s">
        <v>417</v>
      </c>
      <c r="C145" s="33" t="s">
        <v>418</v>
      </c>
      <c r="D145" s="33">
        <v>1</v>
      </c>
      <c r="E145" s="35"/>
      <c r="F145" s="35"/>
    </row>
    <row r="146" spans="1:6" x14ac:dyDescent="0.25">
      <c r="A146" s="31" t="s">
        <v>419</v>
      </c>
      <c r="B146" s="31" t="s">
        <v>420</v>
      </c>
      <c r="C146" s="33"/>
      <c r="D146" s="33"/>
      <c r="E146" s="35"/>
      <c r="F146" s="35"/>
    </row>
    <row r="147" spans="1:6" ht="45" x14ac:dyDescent="0.25">
      <c r="A147" s="38"/>
      <c r="B147" s="43" t="s">
        <v>421</v>
      </c>
      <c r="C147" s="33"/>
      <c r="D147" s="33"/>
      <c r="E147" s="35"/>
      <c r="F147" s="35"/>
    </row>
    <row r="148" spans="1:6" x14ac:dyDescent="0.25">
      <c r="A148" s="38" t="s">
        <v>422</v>
      </c>
      <c r="B148" s="39" t="s">
        <v>423</v>
      </c>
      <c r="C148" s="33" t="s">
        <v>212</v>
      </c>
      <c r="D148" s="33">
        <v>8</v>
      </c>
      <c r="E148" s="35"/>
      <c r="F148" s="35"/>
    </row>
    <row r="149" spans="1:6" x14ac:dyDescent="0.25">
      <c r="A149" s="31" t="s">
        <v>424</v>
      </c>
      <c r="B149" s="31" t="s">
        <v>425</v>
      </c>
      <c r="C149" s="33"/>
      <c r="D149" s="33"/>
      <c r="E149" s="35"/>
      <c r="F149" s="35"/>
    </row>
    <row r="150" spans="1:6" ht="30" x14ac:dyDescent="0.25">
      <c r="A150" s="38"/>
      <c r="B150" s="43" t="s">
        <v>426</v>
      </c>
      <c r="C150" s="33"/>
      <c r="D150" s="33"/>
      <c r="E150" s="35"/>
      <c r="F150" s="35"/>
    </row>
    <row r="151" spans="1:6" x14ac:dyDescent="0.25">
      <c r="A151" s="38" t="s">
        <v>427</v>
      </c>
      <c r="B151" s="39" t="s">
        <v>423</v>
      </c>
      <c r="C151" s="33" t="s">
        <v>212</v>
      </c>
      <c r="D151" s="33">
        <v>8</v>
      </c>
      <c r="E151" s="35"/>
      <c r="F151" s="35"/>
    </row>
    <row r="152" spans="1:6" x14ac:dyDescent="0.25">
      <c r="A152" s="31" t="s">
        <v>428</v>
      </c>
      <c r="B152" s="31" t="s">
        <v>429</v>
      </c>
      <c r="C152" s="33"/>
      <c r="D152" s="33"/>
      <c r="E152" s="35"/>
      <c r="F152" s="35"/>
    </row>
    <row r="153" spans="1:6" ht="45" x14ac:dyDescent="0.25">
      <c r="A153" s="38"/>
      <c r="B153" s="43" t="s">
        <v>430</v>
      </c>
      <c r="C153" s="33"/>
      <c r="D153" s="33"/>
      <c r="E153" s="35"/>
      <c r="F153" s="35"/>
    </row>
    <row r="154" spans="1:6" x14ac:dyDescent="0.25">
      <c r="A154" s="38" t="s">
        <v>431</v>
      </c>
      <c r="B154" s="39" t="s">
        <v>432</v>
      </c>
      <c r="C154" s="33" t="s">
        <v>212</v>
      </c>
      <c r="D154" s="33">
        <v>1</v>
      </c>
      <c r="E154" s="35"/>
      <c r="F154" s="35"/>
    </row>
    <row r="155" spans="1:6" x14ac:dyDescent="0.25">
      <c r="A155" s="31" t="s">
        <v>433</v>
      </c>
      <c r="B155" s="31" t="s">
        <v>434</v>
      </c>
      <c r="C155" s="33"/>
      <c r="D155" s="33"/>
      <c r="E155" s="35"/>
      <c r="F155" s="35"/>
    </row>
    <row r="156" spans="1:6" ht="45" x14ac:dyDescent="0.25">
      <c r="A156" s="38"/>
      <c r="B156" s="43" t="s">
        <v>435</v>
      </c>
      <c r="C156" s="33"/>
      <c r="D156" s="33"/>
      <c r="E156" s="35"/>
      <c r="F156" s="35"/>
    </row>
    <row r="157" spans="1:6" x14ac:dyDescent="0.25">
      <c r="A157" s="38" t="s">
        <v>436</v>
      </c>
      <c r="B157" s="39" t="s">
        <v>434</v>
      </c>
      <c r="C157" s="33" t="s">
        <v>212</v>
      </c>
      <c r="D157" s="33">
        <v>1</v>
      </c>
      <c r="E157" s="35"/>
      <c r="F157" s="35"/>
    </row>
    <row r="158" spans="1:6" x14ac:dyDescent="0.25">
      <c r="A158" s="31" t="s">
        <v>437</v>
      </c>
      <c r="B158" s="31" t="s">
        <v>438</v>
      </c>
      <c r="C158" s="33"/>
      <c r="D158" s="33"/>
      <c r="E158" s="35"/>
      <c r="F158" s="35"/>
    </row>
    <row r="159" spans="1:6" ht="30" x14ac:dyDescent="0.25">
      <c r="A159" s="38"/>
      <c r="B159" s="43" t="s">
        <v>439</v>
      </c>
      <c r="C159" s="33"/>
      <c r="D159" s="33"/>
      <c r="E159" s="35"/>
      <c r="F159" s="35"/>
    </row>
    <row r="160" spans="1:6" x14ac:dyDescent="0.25">
      <c r="A160" s="38" t="s">
        <v>440</v>
      </c>
      <c r="B160" s="39" t="s">
        <v>438</v>
      </c>
      <c r="C160" s="33" t="s">
        <v>212</v>
      </c>
      <c r="D160" s="33">
        <v>15</v>
      </c>
      <c r="E160" s="35"/>
      <c r="F160" s="35"/>
    </row>
    <row r="161" spans="1:6" x14ac:dyDescent="0.25">
      <c r="A161" s="31" t="s">
        <v>441</v>
      </c>
      <c r="B161" s="31" t="s">
        <v>442</v>
      </c>
      <c r="C161" s="33"/>
      <c r="D161" s="33"/>
      <c r="E161" s="35"/>
      <c r="F161" s="35"/>
    </row>
    <row r="162" spans="1:6" ht="30" x14ac:dyDescent="0.25">
      <c r="A162" s="38"/>
      <c r="B162" s="43" t="s">
        <v>443</v>
      </c>
      <c r="C162" s="33"/>
      <c r="D162" s="33"/>
      <c r="E162" s="35"/>
      <c r="F162" s="35"/>
    </row>
    <row r="163" spans="1:6" x14ac:dyDescent="0.25">
      <c r="A163" s="38" t="s">
        <v>444</v>
      </c>
      <c r="B163" s="39" t="s">
        <v>442</v>
      </c>
      <c r="C163" s="33" t="s">
        <v>445</v>
      </c>
      <c r="D163" s="33">
        <v>10</v>
      </c>
      <c r="E163" s="35"/>
      <c r="F163" s="35"/>
    </row>
    <row r="164" spans="1:6" x14ac:dyDescent="0.25">
      <c r="A164" s="31" t="s">
        <v>446</v>
      </c>
      <c r="B164" s="31" t="s">
        <v>447</v>
      </c>
      <c r="C164" s="33"/>
      <c r="D164" s="33"/>
      <c r="E164" s="35"/>
      <c r="F164" s="35"/>
    </row>
    <row r="165" spans="1:6" ht="30" x14ac:dyDescent="0.25">
      <c r="A165" s="38"/>
      <c r="B165" s="43" t="s">
        <v>448</v>
      </c>
      <c r="C165" s="33"/>
      <c r="D165" s="33"/>
      <c r="E165" s="35"/>
      <c r="F165" s="35"/>
    </row>
    <row r="166" spans="1:6" x14ac:dyDescent="0.25">
      <c r="A166" s="38" t="s">
        <v>449</v>
      </c>
      <c r="B166" s="39" t="s">
        <v>447</v>
      </c>
      <c r="C166" s="33" t="s">
        <v>212</v>
      </c>
      <c r="D166" s="33">
        <v>40</v>
      </c>
      <c r="E166" s="35"/>
      <c r="F166" s="35"/>
    </row>
    <row r="167" spans="1:6" ht="375" x14ac:dyDescent="0.25">
      <c r="A167" s="31" t="s">
        <v>450</v>
      </c>
      <c r="B167" s="46" t="s">
        <v>451</v>
      </c>
      <c r="C167" s="48" t="s">
        <v>212</v>
      </c>
      <c r="D167" s="48">
        <v>20</v>
      </c>
      <c r="E167" s="35"/>
      <c r="F167" s="35"/>
    </row>
    <row r="168" spans="1:6" ht="270" x14ac:dyDescent="0.25">
      <c r="A168" s="31" t="s">
        <v>452</v>
      </c>
      <c r="B168" s="46" t="s">
        <v>453</v>
      </c>
      <c r="C168" s="48" t="s">
        <v>212</v>
      </c>
      <c r="D168" s="48">
        <v>1</v>
      </c>
      <c r="E168" s="35"/>
      <c r="F168" s="35"/>
    </row>
    <row r="169" spans="1:6" ht="120" x14ac:dyDescent="0.25">
      <c r="A169" s="31" t="s">
        <v>454</v>
      </c>
      <c r="B169" s="46" t="s">
        <v>455</v>
      </c>
      <c r="C169" s="48" t="s">
        <v>212</v>
      </c>
      <c r="D169" s="48">
        <v>20</v>
      </c>
      <c r="E169" s="35"/>
      <c r="F169" s="35"/>
    </row>
    <row r="170" spans="1:6" ht="46.15" customHeight="1" x14ac:dyDescent="0.25">
      <c r="A170" s="31" t="s">
        <v>456</v>
      </c>
      <c r="B170" s="47" t="s">
        <v>457</v>
      </c>
      <c r="C170" s="48" t="s">
        <v>458</v>
      </c>
      <c r="D170" s="48">
        <v>1</v>
      </c>
      <c r="E170" s="35"/>
      <c r="F170" s="35"/>
    </row>
    <row r="171" spans="1:6" ht="99.4" customHeight="1" x14ac:dyDescent="0.25">
      <c r="A171" s="31" t="s">
        <v>459</v>
      </c>
      <c r="B171" s="46" t="s">
        <v>460</v>
      </c>
      <c r="C171" s="48" t="s">
        <v>212</v>
      </c>
      <c r="D171" s="48">
        <v>1</v>
      </c>
      <c r="E171" s="35"/>
      <c r="F171" s="35"/>
    </row>
    <row r="172" spans="1:6" ht="60" x14ac:dyDescent="0.25">
      <c r="A172" s="31" t="s">
        <v>461</v>
      </c>
      <c r="B172" s="28" t="s">
        <v>462</v>
      </c>
      <c r="C172" s="48" t="s">
        <v>463</v>
      </c>
      <c r="D172" s="48">
        <v>200</v>
      </c>
      <c r="E172" s="35"/>
      <c r="F172" s="35"/>
    </row>
    <row r="173" spans="1:6" ht="150" x14ac:dyDescent="0.25">
      <c r="A173" s="31" t="s">
        <v>464</v>
      </c>
      <c r="B173" s="28" t="s">
        <v>465</v>
      </c>
      <c r="C173" s="48" t="s">
        <v>463</v>
      </c>
      <c r="D173" s="48">
        <v>10</v>
      </c>
      <c r="E173" s="35"/>
      <c r="F173" s="35"/>
    </row>
    <row r="174" spans="1:6" ht="28.9" customHeight="1" x14ac:dyDescent="0.25">
      <c r="A174" s="121" t="s">
        <v>466</v>
      </c>
      <c r="B174" s="122"/>
      <c r="C174" s="122"/>
      <c r="D174" s="122"/>
      <c r="E174" s="123"/>
      <c r="F174" s="42"/>
    </row>
    <row r="175" spans="1:6" ht="24.4" customHeight="1" x14ac:dyDescent="0.25">
      <c r="A175" s="117" t="s">
        <v>467</v>
      </c>
      <c r="B175" s="117"/>
      <c r="C175" s="117"/>
      <c r="D175" s="117"/>
      <c r="E175" s="117"/>
      <c r="F175" s="117"/>
    </row>
    <row r="176" spans="1:6" ht="29.65" customHeight="1" x14ac:dyDescent="0.25">
      <c r="A176" s="109" t="s">
        <v>290</v>
      </c>
      <c r="B176" s="110"/>
      <c r="C176" s="110"/>
      <c r="D176" s="110"/>
      <c r="E176" s="111"/>
      <c r="F176" s="42"/>
    </row>
    <row r="177" spans="1:6" ht="29.65" customHeight="1" x14ac:dyDescent="0.25">
      <c r="A177" s="109" t="s">
        <v>370</v>
      </c>
      <c r="B177" s="110"/>
      <c r="C177" s="110"/>
      <c r="D177" s="110"/>
      <c r="E177" s="111"/>
      <c r="F177" s="42"/>
    </row>
    <row r="178" spans="1:6" ht="29.65" customHeight="1" x14ac:dyDescent="0.25">
      <c r="A178" s="109" t="s">
        <v>466</v>
      </c>
      <c r="B178" s="110"/>
      <c r="C178" s="110"/>
      <c r="D178" s="110"/>
      <c r="E178" s="111"/>
      <c r="F178" s="42"/>
    </row>
    <row r="179" spans="1:6" ht="29.65" customHeight="1" x14ac:dyDescent="0.25">
      <c r="A179" s="112" t="s">
        <v>468</v>
      </c>
      <c r="B179" s="113"/>
      <c r="C179" s="113"/>
      <c r="D179" s="113"/>
      <c r="E179" s="114"/>
      <c r="F179" s="49"/>
    </row>
  </sheetData>
  <mergeCells count="12">
    <mergeCell ref="A176:E176"/>
    <mergeCell ref="A177:E177"/>
    <mergeCell ref="A178:E178"/>
    <mergeCell ref="A179:E179"/>
    <mergeCell ref="A1:F1"/>
    <mergeCell ref="A175:F175"/>
    <mergeCell ref="A3:F3"/>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4" workbookViewId="0">
      <selection activeCell="A8" sqref="A8:XFD8"/>
    </sheetView>
  </sheetViews>
  <sheetFormatPr defaultColWidth="8.85546875" defaultRowHeight="15" x14ac:dyDescent="0.25"/>
  <cols>
    <col min="1" max="1" width="6.28515625" style="27" customWidth="1"/>
    <col min="2" max="2" width="59" style="27" customWidth="1"/>
    <col min="3" max="3" width="8.85546875" style="29" bestFit="1" customWidth="1"/>
    <col min="4" max="4" width="11.140625" style="27" bestFit="1" customWidth="1"/>
    <col min="5" max="6" width="17" style="27" customWidth="1"/>
    <col min="7" max="16384" width="8.85546875" style="27"/>
  </cols>
  <sheetData>
    <row r="1" spans="1:6" ht="34.9" customHeight="1" x14ac:dyDescent="0.25">
      <c r="A1" s="125" t="s">
        <v>469</v>
      </c>
      <c r="B1" s="125"/>
      <c r="C1" s="125"/>
      <c r="D1" s="125"/>
      <c r="E1" s="125"/>
      <c r="F1" s="125"/>
    </row>
    <row r="2" spans="1:6" ht="62.45" customHeight="1" x14ac:dyDescent="0.25">
      <c r="A2" s="23" t="s">
        <v>203</v>
      </c>
      <c r="B2" s="23" t="s">
        <v>158</v>
      </c>
      <c r="C2" s="23" t="s">
        <v>6</v>
      </c>
      <c r="D2" s="24" t="s">
        <v>5</v>
      </c>
      <c r="E2" s="62" t="s">
        <v>204</v>
      </c>
      <c r="F2" s="62" t="s">
        <v>205</v>
      </c>
    </row>
    <row r="3" spans="1:6" ht="15.75" x14ac:dyDescent="0.25">
      <c r="A3" s="126"/>
      <c r="B3" s="126"/>
      <c r="C3" s="126"/>
      <c r="D3" s="126"/>
      <c r="E3" s="126"/>
      <c r="F3" s="126"/>
    </row>
    <row r="4" spans="1:6" ht="15.4" customHeight="1" x14ac:dyDescent="0.25">
      <c r="A4" s="118" t="s">
        <v>206</v>
      </c>
      <c r="B4" s="118"/>
      <c r="C4" s="118"/>
      <c r="D4" s="118"/>
      <c r="E4" s="118"/>
      <c r="F4" s="118"/>
    </row>
    <row r="5" spans="1:6" x14ac:dyDescent="0.25">
      <c r="A5" s="31" t="s">
        <v>213</v>
      </c>
      <c r="B5" s="31" t="s">
        <v>214</v>
      </c>
      <c r="C5" s="33"/>
      <c r="D5" s="52"/>
      <c r="E5" s="38"/>
      <c r="F5" s="53"/>
    </row>
    <row r="6" spans="1:6" ht="51" x14ac:dyDescent="0.25">
      <c r="A6" s="38"/>
      <c r="B6" s="54" t="s">
        <v>215</v>
      </c>
      <c r="C6" s="33"/>
      <c r="D6" s="52"/>
      <c r="E6" s="38"/>
      <c r="F6" s="53"/>
    </row>
    <row r="7" spans="1:6" ht="17.25" x14ac:dyDescent="0.25">
      <c r="A7" s="38" t="s">
        <v>216</v>
      </c>
      <c r="B7" s="38" t="s">
        <v>217</v>
      </c>
      <c r="C7" s="33" t="s">
        <v>218</v>
      </c>
      <c r="D7" s="55">
        <v>87.5</v>
      </c>
      <c r="E7" s="38"/>
      <c r="F7" s="53"/>
    </row>
    <row r="8" spans="1:6" x14ac:dyDescent="0.25">
      <c r="A8" s="31" t="s">
        <v>222</v>
      </c>
      <c r="B8" s="37" t="s">
        <v>223</v>
      </c>
      <c r="C8" s="33"/>
      <c r="D8" s="55"/>
      <c r="E8" s="38"/>
      <c r="F8" s="53"/>
    </row>
    <row r="9" spans="1:6" ht="25.5" x14ac:dyDescent="0.25">
      <c r="A9" s="38"/>
      <c r="B9" s="36" t="s">
        <v>224</v>
      </c>
      <c r="C9" s="33"/>
      <c r="D9" s="55"/>
      <c r="E9" s="38"/>
      <c r="F9" s="53"/>
    </row>
    <row r="10" spans="1:6" ht="17.25" x14ac:dyDescent="0.25">
      <c r="A10" s="38" t="s">
        <v>225</v>
      </c>
      <c r="B10" s="37" t="s">
        <v>14</v>
      </c>
      <c r="C10" s="33" t="s">
        <v>226</v>
      </c>
      <c r="D10" s="55">
        <v>23.5</v>
      </c>
      <c r="E10" s="38"/>
      <c r="F10" s="53"/>
    </row>
    <row r="11" spans="1:6" ht="17.25" x14ac:dyDescent="0.25">
      <c r="A11" s="38" t="s">
        <v>227</v>
      </c>
      <c r="B11" s="37" t="s">
        <v>26</v>
      </c>
      <c r="C11" s="33" t="s">
        <v>226</v>
      </c>
      <c r="D11" s="55">
        <v>0.5</v>
      </c>
      <c r="E11" s="38"/>
      <c r="F11" s="53"/>
    </row>
    <row r="12" spans="1:6" ht="17.25" x14ac:dyDescent="0.25">
      <c r="A12" s="38" t="s">
        <v>228</v>
      </c>
      <c r="B12" s="37" t="s">
        <v>30</v>
      </c>
      <c r="C12" s="33" t="s">
        <v>226</v>
      </c>
      <c r="D12" s="55">
        <v>7</v>
      </c>
      <c r="E12" s="38"/>
      <c r="F12" s="53"/>
    </row>
    <row r="13" spans="1:6" ht="17.25" x14ac:dyDescent="0.25">
      <c r="A13" s="38" t="s">
        <v>229</v>
      </c>
      <c r="B13" s="37" t="s">
        <v>470</v>
      </c>
      <c r="C13" s="33" t="s">
        <v>226</v>
      </c>
      <c r="D13" s="55">
        <v>5.7543749999999996</v>
      </c>
      <c r="E13" s="38"/>
      <c r="F13" s="53"/>
    </row>
    <row r="14" spans="1:6" ht="17.25" x14ac:dyDescent="0.25">
      <c r="A14" s="38" t="s">
        <v>471</v>
      </c>
      <c r="B14" s="37" t="s">
        <v>28</v>
      </c>
      <c r="C14" s="33" t="s">
        <v>226</v>
      </c>
      <c r="D14" s="55">
        <v>2.5</v>
      </c>
      <c r="E14" s="38"/>
      <c r="F14" s="53"/>
    </row>
    <row r="15" spans="1:6" ht="17.25" x14ac:dyDescent="0.25">
      <c r="A15" s="38"/>
      <c r="B15" s="37" t="s">
        <v>472</v>
      </c>
      <c r="C15" s="33" t="s">
        <v>226</v>
      </c>
      <c r="D15" s="55">
        <v>1</v>
      </c>
      <c r="E15" s="38"/>
      <c r="F15" s="53"/>
    </row>
    <row r="16" spans="1:6" x14ac:dyDescent="0.25">
      <c r="A16" s="31" t="s">
        <v>230</v>
      </c>
      <c r="B16" s="32" t="s">
        <v>231</v>
      </c>
      <c r="C16" s="33"/>
      <c r="D16" s="55"/>
      <c r="E16" s="38"/>
      <c r="F16" s="53"/>
    </row>
    <row r="17" spans="1:6" ht="38.25" x14ac:dyDescent="0.25">
      <c r="A17" s="38"/>
      <c r="B17" s="36" t="s">
        <v>232</v>
      </c>
      <c r="C17" s="33"/>
      <c r="D17" s="55"/>
      <c r="E17" s="38"/>
      <c r="F17" s="53"/>
    </row>
    <row r="18" spans="1:6" ht="17.25" x14ac:dyDescent="0.25">
      <c r="A18" s="38" t="s">
        <v>233</v>
      </c>
      <c r="B18" s="37" t="s">
        <v>473</v>
      </c>
      <c r="C18" s="33" t="s">
        <v>226</v>
      </c>
      <c r="D18" s="55">
        <v>18.25</v>
      </c>
      <c r="E18" s="38"/>
      <c r="F18" s="53"/>
    </row>
    <row r="19" spans="1:6" ht="17.25" x14ac:dyDescent="0.25">
      <c r="A19" s="38" t="s">
        <v>234</v>
      </c>
      <c r="B19" s="37" t="s">
        <v>474</v>
      </c>
      <c r="C19" s="33" t="s">
        <v>226</v>
      </c>
      <c r="D19" s="55">
        <v>0.4</v>
      </c>
      <c r="E19" s="38"/>
      <c r="F19" s="53"/>
    </row>
    <row r="20" spans="1:6" ht="17.25" x14ac:dyDescent="0.25">
      <c r="A20" s="38" t="s">
        <v>235</v>
      </c>
      <c r="B20" s="37" t="s">
        <v>475</v>
      </c>
      <c r="C20" s="33" t="s">
        <v>226</v>
      </c>
      <c r="D20" s="55">
        <v>5</v>
      </c>
      <c r="E20" s="38"/>
      <c r="F20" s="53"/>
    </row>
    <row r="21" spans="1:6" ht="17.25" x14ac:dyDescent="0.25">
      <c r="A21" s="38" t="s">
        <v>236</v>
      </c>
      <c r="B21" s="37" t="s">
        <v>476</v>
      </c>
      <c r="C21" s="33" t="s">
        <v>226</v>
      </c>
      <c r="D21" s="55">
        <v>4.5</v>
      </c>
      <c r="E21" s="38"/>
      <c r="F21" s="53"/>
    </row>
    <row r="22" spans="1:6" ht="17.25" x14ac:dyDescent="0.25">
      <c r="A22" s="38" t="s">
        <v>237</v>
      </c>
      <c r="B22" s="56" t="s">
        <v>477</v>
      </c>
      <c r="C22" s="33" t="s">
        <v>226</v>
      </c>
      <c r="D22" s="55">
        <v>19</v>
      </c>
      <c r="E22" s="38"/>
      <c r="F22" s="53"/>
    </row>
    <row r="23" spans="1:6" ht="17.25" x14ac:dyDescent="0.25">
      <c r="A23" s="38" t="s">
        <v>238</v>
      </c>
      <c r="B23" s="37" t="s">
        <v>478</v>
      </c>
      <c r="C23" s="33" t="s">
        <v>226</v>
      </c>
      <c r="D23" s="55">
        <v>4</v>
      </c>
      <c r="E23" s="38"/>
      <c r="F23" s="53"/>
    </row>
    <row r="24" spans="1:6" ht="17.25" x14ac:dyDescent="0.25">
      <c r="A24" s="38" t="s">
        <v>479</v>
      </c>
      <c r="B24" s="37" t="s">
        <v>480</v>
      </c>
      <c r="C24" s="33" t="s">
        <v>226</v>
      </c>
      <c r="D24" s="55">
        <v>4</v>
      </c>
      <c r="E24" s="38"/>
      <c r="F24" s="53"/>
    </row>
    <row r="25" spans="1:6" x14ac:dyDescent="0.25">
      <c r="A25" s="31" t="s">
        <v>240</v>
      </c>
      <c r="B25" s="32" t="s">
        <v>481</v>
      </c>
      <c r="C25" s="33"/>
      <c r="D25" s="55"/>
      <c r="E25" s="38"/>
      <c r="F25" s="53"/>
    </row>
    <row r="26" spans="1:6" ht="38.25" x14ac:dyDescent="0.25">
      <c r="A26" s="38"/>
      <c r="B26" s="36" t="s">
        <v>242</v>
      </c>
      <c r="C26" s="33"/>
      <c r="D26" s="55"/>
      <c r="E26" s="38"/>
      <c r="F26" s="53"/>
    </row>
    <row r="27" spans="1:6" ht="17.25" x14ac:dyDescent="0.25">
      <c r="A27" s="38" t="s">
        <v>243</v>
      </c>
      <c r="B27" s="37" t="s">
        <v>244</v>
      </c>
      <c r="C27" s="33" t="s">
        <v>226</v>
      </c>
      <c r="D27" s="55">
        <v>5.2</v>
      </c>
      <c r="E27" s="38"/>
      <c r="F27" s="53"/>
    </row>
    <row r="28" spans="1:6" ht="17.25" x14ac:dyDescent="0.25">
      <c r="A28" s="38" t="s">
        <v>245</v>
      </c>
      <c r="B28" s="37" t="s">
        <v>246</v>
      </c>
      <c r="C28" s="33" t="s">
        <v>226</v>
      </c>
      <c r="D28" s="55">
        <v>0.2</v>
      </c>
      <c r="E28" s="38"/>
      <c r="F28" s="53"/>
    </row>
    <row r="29" spans="1:6" ht="17.25" x14ac:dyDescent="0.25">
      <c r="A29" s="38" t="s">
        <v>247</v>
      </c>
      <c r="B29" s="37" t="s">
        <v>482</v>
      </c>
      <c r="C29" s="33" t="s">
        <v>226</v>
      </c>
      <c r="D29" s="55">
        <v>1.75</v>
      </c>
      <c r="E29" s="38"/>
      <c r="F29" s="53"/>
    </row>
    <row r="30" spans="1:6" ht="17.25" x14ac:dyDescent="0.25">
      <c r="A30" s="38" t="s">
        <v>249</v>
      </c>
      <c r="B30" s="37" t="s">
        <v>483</v>
      </c>
      <c r="C30" s="33" t="s">
        <v>226</v>
      </c>
      <c r="D30" s="55">
        <v>1.25</v>
      </c>
      <c r="E30" s="38"/>
      <c r="F30" s="53"/>
    </row>
    <row r="31" spans="1:6" ht="17.25" x14ac:dyDescent="0.25">
      <c r="A31" s="38" t="s">
        <v>251</v>
      </c>
      <c r="B31" s="37" t="s">
        <v>248</v>
      </c>
      <c r="C31" s="33" t="s">
        <v>226</v>
      </c>
      <c r="D31" s="55">
        <v>0.5</v>
      </c>
      <c r="E31" s="38"/>
      <c r="F31" s="53"/>
    </row>
    <row r="32" spans="1:6" ht="17.25" x14ac:dyDescent="0.25">
      <c r="A32" s="38" t="s">
        <v>484</v>
      </c>
      <c r="B32" s="37" t="s">
        <v>485</v>
      </c>
      <c r="C32" s="33" t="s">
        <v>226</v>
      </c>
      <c r="D32" s="55">
        <v>5.2</v>
      </c>
      <c r="E32" s="38"/>
      <c r="F32" s="53"/>
    </row>
    <row r="33" spans="1:6" ht="17.25" x14ac:dyDescent="0.25">
      <c r="A33" s="38" t="s">
        <v>486</v>
      </c>
      <c r="B33" s="37" t="s">
        <v>26</v>
      </c>
      <c r="C33" s="33" t="s">
        <v>226</v>
      </c>
      <c r="D33" s="55">
        <v>0.74693749999999992</v>
      </c>
      <c r="E33" s="38"/>
      <c r="F33" s="53"/>
    </row>
    <row r="34" spans="1:6" ht="17.25" x14ac:dyDescent="0.25">
      <c r="A34" s="38" t="s">
        <v>487</v>
      </c>
      <c r="B34" s="37" t="s">
        <v>30</v>
      </c>
      <c r="C34" s="33" t="s">
        <v>226</v>
      </c>
      <c r="D34" s="55">
        <v>4</v>
      </c>
      <c r="E34" s="38"/>
      <c r="F34" s="53"/>
    </row>
    <row r="35" spans="1:6" x14ac:dyDescent="0.25">
      <c r="A35" s="31" t="s">
        <v>253</v>
      </c>
      <c r="B35" s="32" t="s">
        <v>78</v>
      </c>
      <c r="C35" s="33"/>
      <c r="D35" s="52"/>
      <c r="E35" s="38"/>
      <c r="F35" s="53"/>
    </row>
    <row r="36" spans="1:6" ht="38.25" x14ac:dyDescent="0.25">
      <c r="A36" s="38"/>
      <c r="B36" s="57" t="s">
        <v>254</v>
      </c>
      <c r="C36" s="33"/>
      <c r="D36" s="52"/>
      <c r="E36" s="38"/>
      <c r="F36" s="53"/>
    </row>
    <row r="37" spans="1:6" ht="17.25" x14ac:dyDescent="0.25">
      <c r="A37" s="38" t="s">
        <v>255</v>
      </c>
      <c r="B37" s="39" t="s">
        <v>485</v>
      </c>
      <c r="C37" s="33" t="s">
        <v>226</v>
      </c>
      <c r="D37" s="55">
        <v>1.2</v>
      </c>
      <c r="E37" s="38"/>
      <c r="F37" s="53"/>
    </row>
    <row r="38" spans="1:6" ht="17.25" x14ac:dyDescent="0.25">
      <c r="A38" s="38" t="s">
        <v>488</v>
      </c>
      <c r="B38" s="39" t="s">
        <v>26</v>
      </c>
      <c r="C38" s="33" t="s">
        <v>226</v>
      </c>
      <c r="D38" s="55">
        <v>0.6</v>
      </c>
      <c r="E38" s="38"/>
      <c r="F38" s="53"/>
    </row>
    <row r="39" spans="1:6" ht="17.25" x14ac:dyDescent="0.25">
      <c r="A39" s="38" t="s">
        <v>489</v>
      </c>
      <c r="B39" s="39" t="s">
        <v>490</v>
      </c>
      <c r="C39" s="33" t="s">
        <v>226</v>
      </c>
      <c r="D39" s="55">
        <v>0.6</v>
      </c>
      <c r="E39" s="38"/>
      <c r="F39" s="53"/>
    </row>
    <row r="40" spans="1:6" ht="17.25" x14ac:dyDescent="0.25">
      <c r="A40" s="38" t="s">
        <v>491</v>
      </c>
      <c r="B40" s="39" t="s">
        <v>470</v>
      </c>
      <c r="C40" s="33" t="s">
        <v>226</v>
      </c>
      <c r="D40" s="55">
        <v>1.25</v>
      </c>
      <c r="E40" s="38"/>
      <c r="F40" s="53"/>
    </row>
    <row r="41" spans="1:6" ht="17.25" x14ac:dyDescent="0.25">
      <c r="A41" s="38" t="s">
        <v>492</v>
      </c>
      <c r="B41" s="39" t="s">
        <v>30</v>
      </c>
      <c r="C41" s="33" t="s">
        <v>226</v>
      </c>
      <c r="D41" s="55">
        <v>1</v>
      </c>
      <c r="E41" s="38"/>
      <c r="F41" s="53"/>
    </row>
    <row r="42" spans="1:6" ht="17.25" x14ac:dyDescent="0.25">
      <c r="A42" s="38" t="s">
        <v>493</v>
      </c>
      <c r="B42" s="39" t="s">
        <v>28</v>
      </c>
      <c r="C42" s="33" t="s">
        <v>226</v>
      </c>
      <c r="D42" s="55">
        <v>2.5</v>
      </c>
      <c r="E42" s="38"/>
      <c r="F42" s="53"/>
    </row>
    <row r="43" spans="1:6" x14ac:dyDescent="0.25">
      <c r="A43" s="31" t="s">
        <v>257</v>
      </c>
      <c r="B43" s="40" t="s">
        <v>258</v>
      </c>
      <c r="C43" s="33"/>
      <c r="D43" s="55"/>
      <c r="E43" s="38"/>
      <c r="F43" s="53"/>
    </row>
    <row r="44" spans="1:6" ht="25.5" x14ac:dyDescent="0.25">
      <c r="A44" s="38"/>
      <c r="B44" s="41" t="s">
        <v>259</v>
      </c>
      <c r="C44" s="33"/>
      <c r="D44" s="55"/>
      <c r="E44" s="38"/>
      <c r="F44" s="53"/>
    </row>
    <row r="45" spans="1:6" ht="17.25" x14ac:dyDescent="0.25">
      <c r="A45" s="38" t="s">
        <v>260</v>
      </c>
      <c r="B45" s="39" t="s">
        <v>485</v>
      </c>
      <c r="C45" s="33" t="s">
        <v>226</v>
      </c>
      <c r="D45" s="55">
        <v>1</v>
      </c>
      <c r="E45" s="38"/>
      <c r="F45" s="53"/>
    </row>
    <row r="46" spans="1:6" ht="17.25" x14ac:dyDescent="0.25">
      <c r="A46" s="38" t="s">
        <v>261</v>
      </c>
      <c r="B46" s="39" t="s">
        <v>26</v>
      </c>
      <c r="C46" s="33" t="s">
        <v>226</v>
      </c>
      <c r="D46" s="55">
        <v>0.5</v>
      </c>
      <c r="E46" s="38"/>
      <c r="F46" s="53"/>
    </row>
    <row r="47" spans="1:6" ht="17.25" x14ac:dyDescent="0.25">
      <c r="A47" s="38" t="s">
        <v>262</v>
      </c>
      <c r="B47" s="39" t="s">
        <v>490</v>
      </c>
      <c r="C47" s="33" t="s">
        <v>226</v>
      </c>
      <c r="D47" s="55">
        <v>0.5</v>
      </c>
      <c r="E47" s="38"/>
      <c r="F47" s="53"/>
    </row>
    <row r="48" spans="1:6" ht="17.25" x14ac:dyDescent="0.25">
      <c r="A48" s="38" t="s">
        <v>263</v>
      </c>
      <c r="B48" s="39" t="s">
        <v>470</v>
      </c>
      <c r="C48" s="33" t="s">
        <v>226</v>
      </c>
      <c r="D48" s="55">
        <v>1</v>
      </c>
      <c r="E48" s="38"/>
      <c r="F48" s="53"/>
    </row>
    <row r="49" spans="1:6" ht="17.25" x14ac:dyDescent="0.25">
      <c r="A49" s="38" t="s">
        <v>264</v>
      </c>
      <c r="B49" s="39" t="s">
        <v>30</v>
      </c>
      <c r="C49" s="33" t="s">
        <v>226</v>
      </c>
      <c r="D49" s="55">
        <v>1.5987499999999999</v>
      </c>
      <c r="E49" s="38"/>
      <c r="F49" s="53"/>
    </row>
    <row r="50" spans="1:6" ht="17.25" x14ac:dyDescent="0.25">
      <c r="A50" s="38" t="s">
        <v>265</v>
      </c>
      <c r="B50" s="39" t="s">
        <v>28</v>
      </c>
      <c r="C50" s="33" t="s">
        <v>226</v>
      </c>
      <c r="D50" s="55">
        <v>1.7</v>
      </c>
      <c r="E50" s="38"/>
      <c r="F50" s="53"/>
    </row>
    <row r="51" spans="1:6" ht="17.25" x14ac:dyDescent="0.25">
      <c r="A51" s="38" t="s">
        <v>267</v>
      </c>
      <c r="B51" s="39" t="s">
        <v>494</v>
      </c>
      <c r="C51" s="33" t="s">
        <v>226</v>
      </c>
      <c r="D51" s="55">
        <v>3.5</v>
      </c>
      <c r="E51" s="38"/>
      <c r="F51" s="53"/>
    </row>
    <row r="52" spans="1:6" x14ac:dyDescent="0.25">
      <c r="A52" s="31" t="s">
        <v>268</v>
      </c>
      <c r="B52" s="32" t="s">
        <v>269</v>
      </c>
      <c r="C52" s="33"/>
      <c r="D52" s="55"/>
      <c r="E52" s="38"/>
      <c r="F52" s="53"/>
    </row>
    <row r="53" spans="1:6" ht="25.5" x14ac:dyDescent="0.25">
      <c r="A53" s="38"/>
      <c r="B53" s="36" t="s">
        <v>270</v>
      </c>
      <c r="C53" s="33"/>
      <c r="D53" s="55"/>
      <c r="E53" s="38"/>
      <c r="F53" s="53"/>
    </row>
    <row r="54" spans="1:6" ht="17.25" x14ac:dyDescent="0.25">
      <c r="A54" s="38" t="s">
        <v>271</v>
      </c>
      <c r="B54" s="37" t="s">
        <v>495</v>
      </c>
      <c r="C54" s="33" t="s">
        <v>226</v>
      </c>
      <c r="D54" s="55">
        <v>3</v>
      </c>
      <c r="E54" s="38"/>
      <c r="F54" s="53"/>
    </row>
    <row r="55" spans="1:6" ht="17.25" x14ac:dyDescent="0.25">
      <c r="A55" s="38" t="s">
        <v>273</v>
      </c>
      <c r="B55" s="37" t="s">
        <v>496</v>
      </c>
      <c r="C55" s="33" t="s">
        <v>226</v>
      </c>
      <c r="D55" s="55">
        <v>0.8</v>
      </c>
      <c r="E55" s="38"/>
      <c r="F55" s="53"/>
    </row>
    <row r="56" spans="1:6" ht="17.25" x14ac:dyDescent="0.25">
      <c r="A56" s="38" t="s">
        <v>275</v>
      </c>
      <c r="B56" s="37" t="s">
        <v>497</v>
      </c>
      <c r="C56" s="33" t="s">
        <v>226</v>
      </c>
      <c r="D56" s="55">
        <v>2.2999999999999998</v>
      </c>
      <c r="E56" s="38"/>
      <c r="F56" s="53"/>
    </row>
    <row r="57" spans="1:6" ht="17.25" x14ac:dyDescent="0.25">
      <c r="A57" s="38" t="s">
        <v>276</v>
      </c>
      <c r="B57" s="37" t="s">
        <v>494</v>
      </c>
      <c r="C57" s="33" t="s">
        <v>226</v>
      </c>
      <c r="D57" s="55">
        <v>5.7</v>
      </c>
      <c r="E57" s="38"/>
      <c r="F57" s="53"/>
    </row>
    <row r="58" spans="1:6" ht="17.25" x14ac:dyDescent="0.25">
      <c r="A58" s="38" t="s">
        <v>498</v>
      </c>
      <c r="B58" s="39" t="s">
        <v>499</v>
      </c>
      <c r="C58" s="33" t="s">
        <v>226</v>
      </c>
      <c r="D58" s="55">
        <v>1</v>
      </c>
      <c r="E58" s="38"/>
      <c r="F58" s="53"/>
    </row>
    <row r="59" spans="1:6" ht="17.25" x14ac:dyDescent="0.25">
      <c r="A59" s="38" t="s">
        <v>500</v>
      </c>
      <c r="B59" s="39" t="s">
        <v>501</v>
      </c>
      <c r="C59" s="33" t="s">
        <v>226</v>
      </c>
      <c r="D59" s="55">
        <v>1</v>
      </c>
      <c r="E59" s="38"/>
      <c r="F59" s="53"/>
    </row>
    <row r="60" spans="1:6" ht="17.25" x14ac:dyDescent="0.25">
      <c r="A60" s="38" t="s">
        <v>502</v>
      </c>
      <c r="B60" s="39" t="s">
        <v>503</v>
      </c>
      <c r="C60" s="33" t="s">
        <v>226</v>
      </c>
      <c r="D60" s="55">
        <v>0.9</v>
      </c>
      <c r="E60" s="38"/>
      <c r="F60" s="53"/>
    </row>
    <row r="61" spans="1:6" ht="17.25" x14ac:dyDescent="0.25">
      <c r="A61" s="38" t="s">
        <v>504</v>
      </c>
      <c r="B61" s="39" t="s">
        <v>472</v>
      </c>
      <c r="C61" s="33" t="s">
        <v>226</v>
      </c>
      <c r="D61" s="55">
        <v>0.1</v>
      </c>
      <c r="E61" s="38"/>
      <c r="F61" s="53"/>
    </row>
    <row r="62" spans="1:6" x14ac:dyDescent="0.25">
      <c r="A62" s="31" t="s">
        <v>277</v>
      </c>
      <c r="B62" s="32" t="s">
        <v>278</v>
      </c>
      <c r="C62" s="33"/>
      <c r="D62" s="55"/>
      <c r="E62" s="38"/>
      <c r="F62" s="53"/>
    </row>
    <row r="63" spans="1:6" ht="25.5" x14ac:dyDescent="0.25">
      <c r="A63" s="38"/>
      <c r="B63" s="36" t="s">
        <v>279</v>
      </c>
      <c r="C63" s="33"/>
      <c r="D63" s="55"/>
      <c r="E63" s="38"/>
      <c r="F63" s="53"/>
    </row>
    <row r="64" spans="1:6" ht="17.25" x14ac:dyDescent="0.25">
      <c r="A64" s="38" t="s">
        <v>280</v>
      </c>
      <c r="B64" s="37" t="s">
        <v>98</v>
      </c>
      <c r="C64" s="33" t="s">
        <v>226</v>
      </c>
      <c r="D64" s="55">
        <v>23</v>
      </c>
      <c r="E64" s="38"/>
      <c r="F64" s="53"/>
    </row>
    <row r="65" spans="1:6" x14ac:dyDescent="0.25">
      <c r="A65" s="31" t="s">
        <v>281</v>
      </c>
      <c r="B65" s="37" t="s">
        <v>282</v>
      </c>
      <c r="C65" s="33"/>
      <c r="D65" s="55"/>
      <c r="E65" s="38"/>
      <c r="F65" s="53"/>
    </row>
    <row r="66" spans="1:6" ht="25.5" x14ac:dyDescent="0.25">
      <c r="A66" s="38"/>
      <c r="B66" s="36" t="s">
        <v>283</v>
      </c>
      <c r="C66" s="33"/>
      <c r="D66" s="55"/>
      <c r="E66" s="38"/>
      <c r="F66" s="53"/>
    </row>
    <row r="67" spans="1:6" ht="17.25" x14ac:dyDescent="0.25">
      <c r="A67" s="38" t="s">
        <v>284</v>
      </c>
      <c r="B67" s="37" t="s">
        <v>85</v>
      </c>
      <c r="C67" s="33" t="s">
        <v>226</v>
      </c>
      <c r="D67" s="55">
        <v>3.5</v>
      </c>
      <c r="E67" s="38"/>
      <c r="F67" s="53"/>
    </row>
    <row r="68" spans="1:6" x14ac:dyDescent="0.25">
      <c r="A68" s="31" t="s">
        <v>285</v>
      </c>
      <c r="B68" s="32" t="s">
        <v>505</v>
      </c>
      <c r="C68" s="33"/>
      <c r="D68" s="55"/>
      <c r="E68" s="38"/>
      <c r="F68" s="53"/>
    </row>
    <row r="69" spans="1:6" ht="25.5" x14ac:dyDescent="0.25">
      <c r="A69" s="38"/>
      <c r="B69" s="36" t="s">
        <v>506</v>
      </c>
      <c r="C69" s="33"/>
      <c r="D69" s="55"/>
      <c r="E69" s="38"/>
      <c r="F69" s="53"/>
    </row>
    <row r="70" spans="1:6" x14ac:dyDescent="0.25">
      <c r="A70" s="38" t="s">
        <v>288</v>
      </c>
      <c r="B70" s="58" t="s">
        <v>507</v>
      </c>
      <c r="C70" s="33" t="s">
        <v>337</v>
      </c>
      <c r="D70" s="55">
        <v>20</v>
      </c>
      <c r="E70" s="38"/>
      <c r="F70" s="53"/>
    </row>
    <row r="71" spans="1:6" x14ac:dyDescent="0.25">
      <c r="A71" s="31" t="s">
        <v>508</v>
      </c>
      <c r="B71" s="59" t="s">
        <v>509</v>
      </c>
      <c r="C71" s="33"/>
      <c r="D71" s="55"/>
      <c r="E71" s="38"/>
      <c r="F71" s="53"/>
    </row>
    <row r="72" spans="1:6" ht="25.5" x14ac:dyDescent="0.25">
      <c r="A72" s="38"/>
      <c r="B72" s="36" t="s">
        <v>510</v>
      </c>
      <c r="C72" s="33"/>
      <c r="D72" s="55"/>
      <c r="E72" s="38"/>
      <c r="F72" s="53"/>
    </row>
    <row r="73" spans="1:6" x14ac:dyDescent="0.25">
      <c r="A73" s="38" t="s">
        <v>511</v>
      </c>
      <c r="B73" s="37" t="s">
        <v>509</v>
      </c>
      <c r="C73" s="33" t="s">
        <v>337</v>
      </c>
      <c r="D73" s="55">
        <v>9.5</v>
      </c>
      <c r="E73" s="38"/>
      <c r="F73" s="53"/>
    </row>
    <row r="74" spans="1:6" x14ac:dyDescent="0.25">
      <c r="A74" s="127" t="s">
        <v>290</v>
      </c>
      <c r="B74" s="127"/>
      <c r="C74" s="127"/>
      <c r="D74" s="127"/>
      <c r="E74" s="127"/>
      <c r="F74" s="51"/>
    </row>
    <row r="75" spans="1:6" ht="20.65" customHeight="1" x14ac:dyDescent="0.25">
      <c r="A75" s="118" t="s">
        <v>291</v>
      </c>
      <c r="B75" s="118"/>
      <c r="C75" s="118"/>
      <c r="D75" s="118"/>
      <c r="E75" s="118"/>
      <c r="F75" s="118"/>
    </row>
    <row r="76" spans="1:6" x14ac:dyDescent="0.25">
      <c r="A76" s="31" t="s">
        <v>292</v>
      </c>
      <c r="B76" s="32" t="s">
        <v>293</v>
      </c>
      <c r="C76" s="33"/>
      <c r="D76" s="38"/>
      <c r="E76" s="38"/>
      <c r="F76" s="53"/>
    </row>
    <row r="77" spans="1:6" ht="45" x14ac:dyDescent="0.25">
      <c r="A77" s="38"/>
      <c r="B77" s="43" t="s">
        <v>294</v>
      </c>
      <c r="C77" s="33"/>
      <c r="D77" s="52"/>
      <c r="E77" s="38"/>
      <c r="F77" s="53"/>
    </row>
    <row r="78" spans="1:6" ht="17.25" x14ac:dyDescent="0.25">
      <c r="A78" s="38" t="s">
        <v>295</v>
      </c>
      <c r="B78" s="37" t="s">
        <v>296</v>
      </c>
      <c r="C78" s="33" t="s">
        <v>218</v>
      </c>
      <c r="D78" s="55">
        <v>1.5</v>
      </c>
      <c r="E78" s="38"/>
      <c r="F78" s="53"/>
    </row>
    <row r="79" spans="1:6" ht="17.25" x14ac:dyDescent="0.25">
      <c r="A79" s="38" t="s">
        <v>297</v>
      </c>
      <c r="B79" s="37" t="s">
        <v>298</v>
      </c>
      <c r="C79" s="33" t="s">
        <v>218</v>
      </c>
      <c r="D79" s="55">
        <v>0.8</v>
      </c>
      <c r="E79" s="38"/>
      <c r="F79" s="53"/>
    </row>
    <row r="80" spans="1:6" ht="17.25" x14ac:dyDescent="0.25">
      <c r="A80" s="38" t="s">
        <v>299</v>
      </c>
      <c r="B80" s="37" t="s">
        <v>300</v>
      </c>
      <c r="C80" s="33" t="s">
        <v>218</v>
      </c>
      <c r="D80" s="55">
        <v>1.7999999999999998</v>
      </c>
      <c r="E80" s="38"/>
      <c r="F80" s="53"/>
    </row>
    <row r="81" spans="1:6" x14ac:dyDescent="0.25">
      <c r="A81" s="31" t="s">
        <v>301</v>
      </c>
      <c r="B81" s="32" t="s">
        <v>302</v>
      </c>
      <c r="C81" s="33"/>
      <c r="D81" s="55"/>
      <c r="E81" s="38"/>
      <c r="F81" s="53"/>
    </row>
    <row r="82" spans="1:6" ht="45" x14ac:dyDescent="0.25">
      <c r="A82" s="38"/>
      <c r="B82" s="43" t="s">
        <v>303</v>
      </c>
      <c r="C82" s="33"/>
      <c r="D82" s="55"/>
      <c r="E82" s="38"/>
      <c r="F82" s="53"/>
    </row>
    <row r="83" spans="1:6" ht="17.25" x14ac:dyDescent="0.25">
      <c r="A83" s="38" t="s">
        <v>304</v>
      </c>
      <c r="B83" s="37" t="s">
        <v>305</v>
      </c>
      <c r="C83" s="33" t="s">
        <v>218</v>
      </c>
      <c r="D83" s="55">
        <v>6.7</v>
      </c>
      <c r="E83" s="38"/>
      <c r="F83" s="53"/>
    </row>
    <row r="84" spans="1:6" ht="17.25" x14ac:dyDescent="0.25">
      <c r="A84" s="38" t="s">
        <v>306</v>
      </c>
      <c r="B84" s="37" t="s">
        <v>307</v>
      </c>
      <c r="C84" s="33" t="s">
        <v>218</v>
      </c>
      <c r="D84" s="55">
        <v>2.6</v>
      </c>
      <c r="E84" s="38"/>
      <c r="F84" s="53"/>
    </row>
    <row r="85" spans="1:6" x14ac:dyDescent="0.25">
      <c r="A85" s="31" t="s">
        <v>310</v>
      </c>
      <c r="B85" s="32" t="s">
        <v>311</v>
      </c>
      <c r="C85" s="33"/>
      <c r="D85" s="55"/>
      <c r="E85" s="38"/>
      <c r="F85" s="53"/>
    </row>
    <row r="86" spans="1:6" ht="45" x14ac:dyDescent="0.25">
      <c r="A86" s="38"/>
      <c r="B86" s="43" t="s">
        <v>312</v>
      </c>
      <c r="C86" s="33"/>
      <c r="D86" s="55"/>
      <c r="E86" s="38"/>
      <c r="F86" s="53"/>
    </row>
    <row r="87" spans="1:6" ht="17.25" x14ac:dyDescent="0.25">
      <c r="A87" s="38" t="s">
        <v>313</v>
      </c>
      <c r="B87" s="37" t="s">
        <v>98</v>
      </c>
      <c r="C87" s="33" t="s">
        <v>218</v>
      </c>
      <c r="D87" s="55">
        <v>116</v>
      </c>
      <c r="E87" s="38"/>
      <c r="F87" s="53"/>
    </row>
    <row r="88" spans="1:6" ht="17.25" x14ac:dyDescent="0.25">
      <c r="A88" s="38" t="s">
        <v>314</v>
      </c>
      <c r="B88" s="37" t="s">
        <v>117</v>
      </c>
      <c r="C88" s="33" t="s">
        <v>218</v>
      </c>
      <c r="D88" s="55">
        <v>22.5</v>
      </c>
      <c r="E88" s="38"/>
      <c r="F88" s="53"/>
    </row>
    <row r="89" spans="1:6" x14ac:dyDescent="0.25">
      <c r="A89" s="31" t="s">
        <v>315</v>
      </c>
      <c r="B89" s="32" t="s">
        <v>316</v>
      </c>
      <c r="C89" s="33"/>
      <c r="D89" s="55"/>
      <c r="E89" s="38"/>
      <c r="F89" s="53"/>
    </row>
    <row r="90" spans="1:6" ht="45" x14ac:dyDescent="0.25">
      <c r="A90" s="38"/>
      <c r="B90" s="43" t="s">
        <v>317</v>
      </c>
      <c r="C90" s="33"/>
      <c r="D90" s="55"/>
      <c r="E90" s="38"/>
      <c r="F90" s="53"/>
    </row>
    <row r="91" spans="1:6" ht="17.25" x14ac:dyDescent="0.25">
      <c r="A91" s="38" t="s">
        <v>318</v>
      </c>
      <c r="B91" s="37" t="s">
        <v>98</v>
      </c>
      <c r="C91" s="33" t="s">
        <v>218</v>
      </c>
      <c r="D91" s="55">
        <v>56.5</v>
      </c>
      <c r="E91" s="38"/>
      <c r="F91" s="53"/>
    </row>
    <row r="92" spans="1:6" ht="17.25" x14ac:dyDescent="0.25">
      <c r="A92" s="38" t="s">
        <v>319</v>
      </c>
      <c r="B92" s="37" t="s">
        <v>127</v>
      </c>
      <c r="C92" s="33" t="s">
        <v>218</v>
      </c>
      <c r="D92" s="55">
        <v>42</v>
      </c>
      <c r="E92" s="38"/>
      <c r="F92" s="53"/>
    </row>
    <row r="93" spans="1:6" x14ac:dyDescent="0.25">
      <c r="A93" s="31" t="s">
        <v>320</v>
      </c>
      <c r="B93" s="32" t="s">
        <v>328</v>
      </c>
      <c r="C93" s="33"/>
      <c r="D93" s="55"/>
      <c r="E93" s="38"/>
      <c r="F93" s="53"/>
    </row>
    <row r="94" spans="1:6" ht="45" x14ac:dyDescent="0.25">
      <c r="A94" s="38"/>
      <c r="B94" s="43" t="s">
        <v>329</v>
      </c>
      <c r="C94" s="33"/>
      <c r="D94" s="55"/>
      <c r="E94" s="38"/>
      <c r="F94" s="53"/>
    </row>
    <row r="95" spans="1:6" ht="17.25" x14ac:dyDescent="0.25">
      <c r="A95" s="38" t="s">
        <v>323</v>
      </c>
      <c r="B95" s="37" t="s">
        <v>512</v>
      </c>
      <c r="C95" s="33" t="s">
        <v>218</v>
      </c>
      <c r="D95" s="55">
        <v>42</v>
      </c>
      <c r="E95" s="38"/>
      <c r="F95" s="53"/>
    </row>
    <row r="96" spans="1:6" ht="17.25" x14ac:dyDescent="0.25">
      <c r="A96" s="38" t="s">
        <v>325</v>
      </c>
      <c r="B96" s="37" t="s">
        <v>470</v>
      </c>
      <c r="C96" s="33" t="s">
        <v>218</v>
      </c>
      <c r="D96" s="55">
        <v>16.5</v>
      </c>
      <c r="E96" s="38"/>
      <c r="F96" s="53"/>
    </row>
    <row r="97" spans="1:6" ht="17.25" x14ac:dyDescent="0.25">
      <c r="A97" s="38" t="s">
        <v>513</v>
      </c>
      <c r="B97" s="39" t="s">
        <v>30</v>
      </c>
      <c r="C97" s="33" t="s">
        <v>218</v>
      </c>
      <c r="D97" s="55">
        <v>10</v>
      </c>
      <c r="E97" s="38"/>
      <c r="F97" s="53"/>
    </row>
    <row r="98" spans="1:6" x14ac:dyDescent="0.25">
      <c r="A98" s="31" t="s">
        <v>327</v>
      </c>
      <c r="B98" s="32" t="s">
        <v>344</v>
      </c>
      <c r="C98" s="33"/>
      <c r="D98" s="55"/>
      <c r="E98" s="38"/>
      <c r="F98" s="53"/>
    </row>
    <row r="99" spans="1:6" ht="45" x14ac:dyDescent="0.25">
      <c r="A99" s="38"/>
      <c r="B99" s="43" t="s">
        <v>345</v>
      </c>
      <c r="C99" s="33"/>
      <c r="D99" s="55"/>
      <c r="E99" s="38"/>
      <c r="F99" s="53"/>
    </row>
    <row r="100" spans="1:6" x14ac:dyDescent="0.25">
      <c r="A100" s="38" t="s">
        <v>330</v>
      </c>
      <c r="B100" s="37" t="s">
        <v>146</v>
      </c>
      <c r="C100" s="33" t="s">
        <v>337</v>
      </c>
      <c r="D100" s="55">
        <v>8</v>
      </c>
      <c r="E100" s="38"/>
      <c r="F100" s="53"/>
    </row>
    <row r="101" spans="1:6" x14ac:dyDescent="0.25">
      <c r="A101" s="31" t="s">
        <v>332</v>
      </c>
      <c r="B101" s="32" t="s">
        <v>348</v>
      </c>
      <c r="C101" s="33"/>
      <c r="D101" s="55"/>
      <c r="E101" s="38"/>
      <c r="F101" s="53"/>
    </row>
    <row r="102" spans="1:6" ht="45" x14ac:dyDescent="0.25">
      <c r="A102" s="38"/>
      <c r="B102" s="43" t="s">
        <v>349</v>
      </c>
      <c r="C102" s="33"/>
      <c r="D102" s="55"/>
      <c r="E102" s="38"/>
      <c r="F102" s="53"/>
    </row>
    <row r="103" spans="1:6" ht="17.25" x14ac:dyDescent="0.25">
      <c r="A103" s="38" t="s">
        <v>332</v>
      </c>
      <c r="B103" s="37" t="s">
        <v>98</v>
      </c>
      <c r="C103" s="33" t="s">
        <v>218</v>
      </c>
      <c r="D103" s="55">
        <v>116</v>
      </c>
      <c r="E103" s="38"/>
      <c r="F103" s="53"/>
    </row>
    <row r="104" spans="1:6" ht="17.25" x14ac:dyDescent="0.25">
      <c r="A104" s="38" t="s">
        <v>335</v>
      </c>
      <c r="B104" s="37" t="s">
        <v>117</v>
      </c>
      <c r="C104" s="33" t="s">
        <v>218</v>
      </c>
      <c r="D104" s="55">
        <v>22.5</v>
      </c>
      <c r="E104" s="38"/>
      <c r="F104" s="53"/>
    </row>
    <row r="105" spans="1:6" x14ac:dyDescent="0.25">
      <c r="A105" s="31" t="s">
        <v>338</v>
      </c>
      <c r="B105" s="32" t="s">
        <v>352</v>
      </c>
      <c r="C105" s="33"/>
      <c r="D105" s="55"/>
      <c r="E105" s="38"/>
      <c r="F105" s="53"/>
    </row>
    <row r="106" spans="1:6" ht="45" x14ac:dyDescent="0.25">
      <c r="A106" s="38"/>
      <c r="B106" s="43" t="s">
        <v>353</v>
      </c>
      <c r="C106" s="33"/>
      <c r="D106" s="55"/>
      <c r="E106" s="38"/>
      <c r="F106" s="53"/>
    </row>
    <row r="107" spans="1:6" ht="17.25" x14ac:dyDescent="0.25">
      <c r="A107" s="38" t="s">
        <v>341</v>
      </c>
      <c r="B107" s="37" t="s">
        <v>85</v>
      </c>
      <c r="C107" s="33" t="s">
        <v>218</v>
      </c>
      <c r="D107" s="55">
        <v>48</v>
      </c>
      <c r="E107" s="38"/>
      <c r="F107" s="53"/>
    </row>
    <row r="108" spans="1:6" x14ac:dyDescent="0.25">
      <c r="A108" s="31" t="s">
        <v>343</v>
      </c>
      <c r="B108" s="32" t="s">
        <v>357</v>
      </c>
      <c r="C108" s="33"/>
      <c r="D108" s="55"/>
      <c r="E108" s="38"/>
      <c r="F108" s="53"/>
    </row>
    <row r="109" spans="1:6" ht="45" x14ac:dyDescent="0.25">
      <c r="A109" s="38"/>
      <c r="B109" s="43" t="s">
        <v>358</v>
      </c>
      <c r="C109" s="33"/>
      <c r="D109" s="55"/>
      <c r="E109" s="38"/>
      <c r="F109" s="53"/>
    </row>
    <row r="110" spans="1:6" ht="17.25" x14ac:dyDescent="0.25">
      <c r="A110" s="38" t="s">
        <v>346</v>
      </c>
      <c r="B110" s="37" t="s">
        <v>98</v>
      </c>
      <c r="C110" s="33" t="s">
        <v>218</v>
      </c>
      <c r="D110" s="55">
        <v>56.5</v>
      </c>
      <c r="E110" s="38"/>
      <c r="F110" s="53"/>
    </row>
    <row r="111" spans="1:6" ht="17.25" x14ac:dyDescent="0.25">
      <c r="A111" s="38" t="s">
        <v>514</v>
      </c>
      <c r="B111" s="37" t="s">
        <v>127</v>
      </c>
      <c r="C111" s="33" t="s">
        <v>218</v>
      </c>
      <c r="D111" s="55">
        <v>42</v>
      </c>
      <c r="E111" s="38"/>
      <c r="F111" s="53"/>
    </row>
    <row r="112" spans="1:6" x14ac:dyDescent="0.25">
      <c r="A112" s="31" t="s">
        <v>347</v>
      </c>
      <c r="B112" s="32" t="s">
        <v>362</v>
      </c>
      <c r="C112" s="33"/>
      <c r="D112" s="55"/>
      <c r="E112" s="38"/>
      <c r="F112" s="53"/>
    </row>
    <row r="113" spans="1:6" ht="30" x14ac:dyDescent="0.25">
      <c r="A113" s="38"/>
      <c r="B113" s="43" t="s">
        <v>363</v>
      </c>
      <c r="C113" s="33"/>
      <c r="D113" s="55"/>
      <c r="E113" s="38"/>
      <c r="F113" s="53"/>
    </row>
    <row r="114" spans="1:6" x14ac:dyDescent="0.25">
      <c r="A114" s="38" t="s">
        <v>350</v>
      </c>
      <c r="B114" s="37" t="s">
        <v>365</v>
      </c>
      <c r="C114" s="33" t="s">
        <v>337</v>
      </c>
      <c r="D114" s="55">
        <v>21</v>
      </c>
      <c r="E114" s="38"/>
      <c r="F114" s="53"/>
    </row>
    <row r="115" spans="1:6" x14ac:dyDescent="0.25">
      <c r="A115" s="31" t="s">
        <v>351</v>
      </c>
      <c r="B115" s="37" t="s">
        <v>367</v>
      </c>
      <c r="C115" s="33"/>
      <c r="D115" s="55"/>
      <c r="E115" s="38"/>
      <c r="F115" s="53"/>
    </row>
    <row r="116" spans="1:6" ht="45" x14ac:dyDescent="0.25">
      <c r="A116" s="38"/>
      <c r="B116" s="43" t="s">
        <v>368</v>
      </c>
      <c r="C116" s="33"/>
      <c r="D116" s="55"/>
      <c r="E116" s="38"/>
      <c r="F116" s="53"/>
    </row>
    <row r="117" spans="1:6" ht="17.25" x14ac:dyDescent="0.25">
      <c r="A117" s="38" t="s">
        <v>354</v>
      </c>
      <c r="B117" s="37" t="s">
        <v>127</v>
      </c>
      <c r="C117" s="33" t="s">
        <v>218</v>
      </c>
      <c r="D117" s="55">
        <v>6</v>
      </c>
      <c r="E117" s="38"/>
      <c r="F117" s="53"/>
    </row>
    <row r="118" spans="1:6" x14ac:dyDescent="0.25">
      <c r="A118" s="31" t="s">
        <v>356</v>
      </c>
      <c r="B118" s="32" t="s">
        <v>515</v>
      </c>
      <c r="C118" s="33"/>
      <c r="D118" s="55"/>
      <c r="E118" s="38"/>
      <c r="F118" s="53"/>
    </row>
    <row r="119" spans="1:6" ht="45" x14ac:dyDescent="0.25">
      <c r="A119" s="38"/>
      <c r="B119" s="43" t="s">
        <v>516</v>
      </c>
      <c r="C119" s="33"/>
      <c r="D119" s="55"/>
      <c r="E119" s="38"/>
      <c r="F119" s="53"/>
    </row>
    <row r="120" spans="1:6" x14ac:dyDescent="0.25">
      <c r="A120" s="38" t="s">
        <v>359</v>
      </c>
      <c r="B120" s="37" t="s">
        <v>517</v>
      </c>
      <c r="C120" s="33" t="s">
        <v>212</v>
      </c>
      <c r="D120" s="55">
        <v>1</v>
      </c>
      <c r="E120" s="38"/>
      <c r="F120" s="53"/>
    </row>
    <row r="121" spans="1:6" x14ac:dyDescent="0.25">
      <c r="A121" s="31" t="s">
        <v>361</v>
      </c>
      <c r="B121" s="32" t="s">
        <v>518</v>
      </c>
      <c r="C121" s="33"/>
      <c r="D121" s="55"/>
      <c r="E121" s="38"/>
      <c r="F121" s="53"/>
    </row>
    <row r="122" spans="1:6" ht="60" x14ac:dyDescent="0.25">
      <c r="A122" s="38"/>
      <c r="B122" s="106" t="s">
        <v>519</v>
      </c>
      <c r="C122" s="33"/>
      <c r="D122" s="55"/>
      <c r="E122" s="38"/>
      <c r="F122" s="53"/>
    </row>
    <row r="123" spans="1:6" x14ac:dyDescent="0.25">
      <c r="A123" s="38" t="s">
        <v>520</v>
      </c>
      <c r="B123" s="37" t="s">
        <v>521</v>
      </c>
      <c r="C123" s="33" t="s">
        <v>212</v>
      </c>
      <c r="D123" s="55">
        <v>1</v>
      </c>
      <c r="E123" s="38"/>
      <c r="F123" s="53"/>
    </row>
    <row r="124" spans="1:6" x14ac:dyDescent="0.25">
      <c r="A124" s="119" t="s">
        <v>370</v>
      </c>
      <c r="B124" s="119"/>
      <c r="C124" s="119"/>
      <c r="D124" s="119"/>
      <c r="E124" s="119"/>
      <c r="F124" s="60"/>
    </row>
    <row r="125" spans="1:6" ht="31.15" customHeight="1" x14ac:dyDescent="0.25">
      <c r="A125" s="117" t="s">
        <v>467</v>
      </c>
      <c r="B125" s="117"/>
      <c r="C125" s="117"/>
      <c r="D125" s="117"/>
      <c r="E125" s="117"/>
      <c r="F125" s="117"/>
    </row>
    <row r="126" spans="1:6" ht="27.4" customHeight="1" x14ac:dyDescent="0.25">
      <c r="A126" s="119" t="s">
        <v>290</v>
      </c>
      <c r="B126" s="119"/>
      <c r="C126" s="119"/>
      <c r="D126" s="119"/>
      <c r="E126" s="119"/>
      <c r="F126" s="60"/>
    </row>
    <row r="127" spans="1:6" ht="27.4" customHeight="1" x14ac:dyDescent="0.25">
      <c r="A127" s="119" t="s">
        <v>370</v>
      </c>
      <c r="B127" s="119"/>
      <c r="C127" s="119"/>
      <c r="D127" s="119"/>
      <c r="E127" s="119"/>
      <c r="F127" s="60"/>
    </row>
    <row r="128" spans="1:6" ht="27.4" customHeight="1" x14ac:dyDescent="0.25">
      <c r="A128" s="124" t="s">
        <v>468</v>
      </c>
      <c r="B128" s="124"/>
      <c r="C128" s="124"/>
      <c r="D128" s="124"/>
      <c r="E128" s="124"/>
      <c r="F128" s="61"/>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K31" sqref="K31"/>
    </sheetView>
  </sheetViews>
  <sheetFormatPr defaultColWidth="8.85546875" defaultRowHeight="12.75" x14ac:dyDescent="0.2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x14ac:dyDescent="0.25">
      <c r="A1" s="132" t="s">
        <v>522</v>
      </c>
      <c r="B1" s="132"/>
      <c r="C1" s="132"/>
      <c r="D1" s="132"/>
      <c r="E1" s="132"/>
      <c r="F1" s="132"/>
    </row>
    <row r="2" spans="1:6" ht="38.65" customHeight="1" x14ac:dyDescent="0.25">
      <c r="A2" s="63" t="s">
        <v>203</v>
      </c>
      <c r="B2" s="63" t="s">
        <v>523</v>
      </c>
      <c r="C2" s="63" t="s">
        <v>6</v>
      </c>
      <c r="D2" s="64" t="s">
        <v>5</v>
      </c>
      <c r="E2" s="62" t="s">
        <v>204</v>
      </c>
      <c r="F2" s="62" t="s">
        <v>205</v>
      </c>
    </row>
    <row r="3" spans="1:6" ht="15.4" customHeight="1" x14ac:dyDescent="0.25">
      <c r="A3" s="128" t="s">
        <v>206</v>
      </c>
      <c r="B3" s="129"/>
      <c r="C3" s="129"/>
      <c r="D3" s="129"/>
      <c r="E3" s="129"/>
      <c r="F3" s="130"/>
    </row>
    <row r="4" spans="1:6" ht="15" x14ac:dyDescent="0.25">
      <c r="A4" s="67" t="s">
        <v>213</v>
      </c>
      <c r="B4" s="68" t="s">
        <v>214</v>
      </c>
      <c r="C4" s="83"/>
      <c r="D4" s="70"/>
      <c r="E4" s="71"/>
      <c r="F4" s="71"/>
    </row>
    <row r="5" spans="1:6" ht="51" x14ac:dyDescent="0.25">
      <c r="A5" s="69"/>
      <c r="B5" s="72" t="s">
        <v>215</v>
      </c>
      <c r="C5" s="83"/>
      <c r="D5" s="70"/>
      <c r="E5" s="71"/>
      <c r="F5" s="71"/>
    </row>
    <row r="6" spans="1:6" ht="17.25" x14ac:dyDescent="0.25">
      <c r="A6" s="69" t="s">
        <v>216</v>
      </c>
      <c r="B6" s="73" t="s">
        <v>524</v>
      </c>
      <c r="C6" s="83" t="s">
        <v>525</v>
      </c>
      <c r="D6" s="74">
        <v>20</v>
      </c>
      <c r="E6" s="71"/>
      <c r="F6" s="75"/>
    </row>
    <row r="7" spans="1:6" ht="15" x14ac:dyDescent="0.25">
      <c r="A7" s="67" t="s">
        <v>222</v>
      </c>
      <c r="B7" s="73" t="s">
        <v>526</v>
      </c>
      <c r="C7" s="83"/>
      <c r="D7" s="70"/>
      <c r="E7" s="71"/>
      <c r="F7" s="75"/>
    </row>
    <row r="8" spans="1:6" ht="25.5" x14ac:dyDescent="0.25">
      <c r="A8" s="69"/>
      <c r="B8" s="72" t="s">
        <v>527</v>
      </c>
      <c r="C8" s="83"/>
      <c r="D8" s="70"/>
      <c r="E8" s="71"/>
      <c r="F8" s="75"/>
    </row>
    <row r="9" spans="1:6" ht="17.25" x14ac:dyDescent="0.25">
      <c r="A9" s="69" t="s">
        <v>225</v>
      </c>
      <c r="B9" s="73" t="s">
        <v>528</v>
      </c>
      <c r="C9" s="83" t="s">
        <v>529</v>
      </c>
      <c r="D9" s="70">
        <v>0.9</v>
      </c>
      <c r="E9" s="71"/>
      <c r="F9" s="75"/>
    </row>
    <row r="10" spans="1:6" ht="17.25" x14ac:dyDescent="0.25">
      <c r="A10" s="69" t="s">
        <v>227</v>
      </c>
      <c r="B10" s="73" t="s">
        <v>530</v>
      </c>
      <c r="C10" s="83" t="s">
        <v>529</v>
      </c>
      <c r="D10" s="70">
        <v>2.75</v>
      </c>
      <c r="E10" s="71"/>
      <c r="F10" s="75"/>
    </row>
    <row r="11" spans="1:6" ht="17.25" x14ac:dyDescent="0.25">
      <c r="A11" s="69" t="s">
        <v>228</v>
      </c>
      <c r="B11" s="73" t="s">
        <v>80</v>
      </c>
      <c r="C11" s="83" t="s">
        <v>529</v>
      </c>
      <c r="D11" s="70">
        <v>1.5</v>
      </c>
      <c r="E11" s="71"/>
      <c r="F11" s="75"/>
    </row>
    <row r="12" spans="1:6" ht="15" x14ac:dyDescent="0.25">
      <c r="A12" s="67" t="s">
        <v>230</v>
      </c>
      <c r="B12" s="76" t="s">
        <v>531</v>
      </c>
      <c r="C12" s="83"/>
      <c r="D12" s="70"/>
      <c r="E12" s="71"/>
      <c r="F12" s="75"/>
    </row>
    <row r="13" spans="1:6" ht="38.25" x14ac:dyDescent="0.25">
      <c r="A13" s="69"/>
      <c r="B13" s="77" t="s">
        <v>532</v>
      </c>
      <c r="C13" s="83"/>
      <c r="D13" s="70"/>
      <c r="E13" s="71"/>
      <c r="F13" s="75"/>
    </row>
    <row r="14" spans="1:6" ht="17.25" x14ac:dyDescent="0.25">
      <c r="A14" s="69" t="s">
        <v>233</v>
      </c>
      <c r="B14" s="78" t="s">
        <v>528</v>
      </c>
      <c r="C14" s="83" t="s">
        <v>529</v>
      </c>
      <c r="D14" s="70">
        <v>0.7</v>
      </c>
      <c r="E14" s="71"/>
      <c r="F14" s="75"/>
    </row>
    <row r="15" spans="1:6" ht="17.25" x14ac:dyDescent="0.25">
      <c r="A15" s="69" t="s">
        <v>234</v>
      </c>
      <c r="B15" s="78" t="s">
        <v>530</v>
      </c>
      <c r="C15" s="83" t="s">
        <v>529</v>
      </c>
      <c r="D15" s="70">
        <v>1</v>
      </c>
      <c r="E15" s="71"/>
      <c r="F15" s="75"/>
    </row>
    <row r="16" spans="1:6" ht="17.25" x14ac:dyDescent="0.25">
      <c r="A16" s="69" t="s">
        <v>235</v>
      </c>
      <c r="B16" s="78" t="s">
        <v>80</v>
      </c>
      <c r="C16" s="83" t="s">
        <v>529</v>
      </c>
      <c r="D16" s="70">
        <f>[1]Sheet2!G28+[1]Sheet2!G29</f>
        <v>1.9939999999999998</v>
      </c>
      <c r="E16" s="71"/>
      <c r="F16" s="75"/>
    </row>
    <row r="17" spans="1:6" ht="17.25" x14ac:dyDescent="0.25">
      <c r="A17" s="69" t="s">
        <v>236</v>
      </c>
      <c r="B17" s="78" t="s">
        <v>533</v>
      </c>
      <c r="C17" s="83" t="s">
        <v>529</v>
      </c>
      <c r="D17" s="70">
        <v>0.4</v>
      </c>
      <c r="E17" s="71"/>
      <c r="F17" s="75"/>
    </row>
    <row r="18" spans="1:6" ht="15" x14ac:dyDescent="0.25">
      <c r="A18" s="67" t="s">
        <v>240</v>
      </c>
      <c r="B18" s="79" t="s">
        <v>534</v>
      </c>
      <c r="C18" s="70"/>
      <c r="D18" s="70"/>
      <c r="E18" s="71"/>
      <c r="F18" s="75"/>
    </row>
    <row r="19" spans="1:6" ht="38.25" x14ac:dyDescent="0.25">
      <c r="A19" s="69"/>
      <c r="B19" s="77" t="s">
        <v>535</v>
      </c>
      <c r="C19" s="70"/>
      <c r="D19" s="70"/>
      <c r="E19" s="71"/>
      <c r="F19" s="75"/>
    </row>
    <row r="20" spans="1:6" ht="17.25" x14ac:dyDescent="0.25">
      <c r="A20" s="69" t="s">
        <v>243</v>
      </c>
      <c r="B20" s="71" t="s">
        <v>536</v>
      </c>
      <c r="C20" s="83" t="s">
        <v>525</v>
      </c>
      <c r="D20" s="70">
        <v>1.5</v>
      </c>
      <c r="E20" s="71"/>
      <c r="F20" s="75"/>
    </row>
    <row r="21" spans="1:6" ht="15" x14ac:dyDescent="0.25">
      <c r="A21" s="67" t="s">
        <v>253</v>
      </c>
      <c r="B21" s="79" t="s">
        <v>537</v>
      </c>
      <c r="C21" s="70"/>
      <c r="D21" s="70"/>
      <c r="E21" s="71"/>
      <c r="F21" s="75"/>
    </row>
    <row r="22" spans="1:6" ht="38.25" x14ac:dyDescent="0.25">
      <c r="A22" s="69"/>
      <c r="B22" s="77" t="s">
        <v>538</v>
      </c>
      <c r="C22" s="70"/>
      <c r="D22" s="70"/>
      <c r="E22" s="71"/>
      <c r="F22" s="75"/>
    </row>
    <row r="23" spans="1:6" ht="17.25" x14ac:dyDescent="0.25">
      <c r="A23" s="69" t="s">
        <v>255</v>
      </c>
      <c r="B23" s="80" t="s">
        <v>539</v>
      </c>
      <c r="C23" s="83" t="s">
        <v>525</v>
      </c>
      <c r="D23" s="70">
        <v>9</v>
      </c>
      <c r="E23" s="71"/>
      <c r="F23" s="75"/>
    </row>
    <row r="24" spans="1:6" ht="15" x14ac:dyDescent="0.25">
      <c r="A24" s="67" t="s">
        <v>257</v>
      </c>
      <c r="B24" s="79" t="s">
        <v>540</v>
      </c>
      <c r="C24" s="70"/>
      <c r="D24" s="70"/>
      <c r="E24" s="71"/>
      <c r="F24" s="75"/>
    </row>
    <row r="25" spans="1:6" ht="51" x14ac:dyDescent="0.25">
      <c r="A25" s="69"/>
      <c r="B25" s="77" t="s">
        <v>541</v>
      </c>
      <c r="C25" s="70"/>
      <c r="D25" s="70"/>
      <c r="E25" s="71"/>
      <c r="F25" s="75"/>
    </row>
    <row r="26" spans="1:6" ht="15" x14ac:dyDescent="0.25">
      <c r="A26" s="69" t="s">
        <v>260</v>
      </c>
      <c r="B26" s="80" t="s">
        <v>540</v>
      </c>
      <c r="C26" s="70" t="s">
        <v>212</v>
      </c>
      <c r="D26" s="70">
        <v>1</v>
      </c>
      <c r="E26" s="71"/>
      <c r="F26" s="75"/>
    </row>
    <row r="27" spans="1:6" ht="15" x14ac:dyDescent="0.25">
      <c r="A27" s="67" t="s">
        <v>268</v>
      </c>
      <c r="B27" s="79" t="s">
        <v>542</v>
      </c>
      <c r="C27" s="70"/>
      <c r="D27" s="70"/>
      <c r="E27" s="71"/>
      <c r="F27" s="75"/>
    </row>
    <row r="28" spans="1:6" ht="38.25" x14ac:dyDescent="0.25">
      <c r="A28" s="69"/>
      <c r="B28" s="77" t="s">
        <v>543</v>
      </c>
      <c r="C28" s="70"/>
      <c r="D28" s="70"/>
      <c r="E28" s="71"/>
      <c r="F28" s="75"/>
    </row>
    <row r="29" spans="1:6" ht="15" x14ac:dyDescent="0.25">
      <c r="A29" s="69" t="s">
        <v>271</v>
      </c>
      <c r="B29" s="80" t="s">
        <v>544</v>
      </c>
      <c r="C29" s="70" t="s">
        <v>337</v>
      </c>
      <c r="D29" s="70">
        <v>2.75</v>
      </c>
      <c r="E29" s="71"/>
      <c r="F29" s="75"/>
    </row>
    <row r="30" spans="1:6" ht="15" x14ac:dyDescent="0.25">
      <c r="A30" s="67" t="s">
        <v>277</v>
      </c>
      <c r="B30" s="79" t="s">
        <v>545</v>
      </c>
      <c r="C30" s="70"/>
      <c r="D30" s="70"/>
      <c r="E30" s="71"/>
      <c r="F30" s="75"/>
    </row>
    <row r="31" spans="1:6" ht="38.25" x14ac:dyDescent="0.25">
      <c r="A31" s="69"/>
      <c r="B31" s="77" t="s">
        <v>546</v>
      </c>
      <c r="C31" s="70"/>
      <c r="D31" s="70"/>
      <c r="E31" s="71"/>
      <c r="F31" s="75"/>
    </row>
    <row r="32" spans="1:6" ht="15" x14ac:dyDescent="0.25">
      <c r="A32" s="69" t="s">
        <v>280</v>
      </c>
      <c r="B32" s="80" t="s">
        <v>547</v>
      </c>
      <c r="C32" s="70" t="s">
        <v>337</v>
      </c>
      <c r="D32" s="70">
        <v>18.5</v>
      </c>
      <c r="E32" s="71"/>
      <c r="F32" s="75"/>
    </row>
    <row r="33" spans="1:6" ht="15" x14ac:dyDescent="0.25">
      <c r="A33" s="67" t="s">
        <v>281</v>
      </c>
      <c r="B33" s="81" t="s">
        <v>548</v>
      </c>
      <c r="C33" s="70"/>
      <c r="D33" s="70"/>
      <c r="E33" s="71"/>
      <c r="F33" s="75"/>
    </row>
    <row r="34" spans="1:6" ht="38.25" x14ac:dyDescent="0.25">
      <c r="A34" s="69"/>
      <c r="B34" s="77" t="s">
        <v>549</v>
      </c>
      <c r="C34" s="70"/>
      <c r="D34" s="70"/>
      <c r="E34" s="71"/>
      <c r="F34" s="75"/>
    </row>
    <row r="35" spans="1:6" ht="15" x14ac:dyDescent="0.25">
      <c r="A35" s="69" t="s">
        <v>284</v>
      </c>
      <c r="B35" s="81" t="s">
        <v>548</v>
      </c>
      <c r="C35" s="70" t="s">
        <v>337</v>
      </c>
      <c r="D35" s="70">
        <v>10</v>
      </c>
      <c r="E35" s="71"/>
      <c r="F35" s="75"/>
    </row>
    <row r="36" spans="1:6" ht="15" x14ac:dyDescent="0.25">
      <c r="A36" s="67" t="s">
        <v>285</v>
      </c>
      <c r="B36" s="79" t="s">
        <v>550</v>
      </c>
      <c r="C36" s="70"/>
      <c r="D36" s="70"/>
      <c r="E36" s="71"/>
      <c r="F36" s="75"/>
    </row>
    <row r="37" spans="1:6" ht="38.25" x14ac:dyDescent="0.25">
      <c r="A37" s="69"/>
      <c r="B37" s="77" t="s">
        <v>551</v>
      </c>
      <c r="C37" s="70"/>
      <c r="D37" s="70"/>
      <c r="E37" s="71"/>
      <c r="F37" s="75"/>
    </row>
    <row r="38" spans="1:6" ht="15" x14ac:dyDescent="0.25">
      <c r="A38" s="69" t="s">
        <v>288</v>
      </c>
      <c r="B38" s="80" t="s">
        <v>544</v>
      </c>
      <c r="C38" s="70" t="s">
        <v>221</v>
      </c>
      <c r="D38" s="70">
        <v>1</v>
      </c>
      <c r="E38" s="71"/>
      <c r="F38" s="75"/>
    </row>
    <row r="39" spans="1:6" ht="25.15" customHeight="1" x14ac:dyDescent="0.25">
      <c r="A39" s="131" t="s">
        <v>290</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B1" zoomScaleNormal="100" workbookViewId="0">
      <selection activeCell="D6" sqref="D6"/>
    </sheetView>
  </sheetViews>
  <sheetFormatPr defaultColWidth="8.7109375" defaultRowHeight="15" x14ac:dyDescent="0.2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x14ac:dyDescent="0.25">
      <c r="A1" s="133" t="s">
        <v>552</v>
      </c>
      <c r="B1" s="133"/>
      <c r="C1" s="133"/>
      <c r="D1" s="133"/>
      <c r="E1" s="133"/>
      <c r="F1" s="133"/>
    </row>
    <row r="2" spans="1:6" ht="31.5" x14ac:dyDescent="0.25">
      <c r="A2" s="23" t="s">
        <v>203</v>
      </c>
      <c r="B2" s="23" t="s">
        <v>523</v>
      </c>
      <c r="C2" s="23" t="s">
        <v>6</v>
      </c>
      <c r="D2" s="24" t="s">
        <v>5</v>
      </c>
      <c r="E2" s="62" t="s">
        <v>204</v>
      </c>
      <c r="F2" s="62" t="s">
        <v>205</v>
      </c>
    </row>
    <row r="3" spans="1:6" ht="15.4" customHeight="1" x14ac:dyDescent="0.25">
      <c r="A3" s="127" t="s">
        <v>206</v>
      </c>
      <c r="B3" s="127"/>
      <c r="C3" s="127"/>
      <c r="D3" s="127"/>
      <c r="E3" s="127"/>
      <c r="F3" s="127"/>
    </row>
    <row r="4" spans="1:6" x14ac:dyDescent="0.25">
      <c r="A4" s="31" t="s">
        <v>213</v>
      </c>
      <c r="B4" s="31" t="s">
        <v>214</v>
      </c>
      <c r="C4" s="33"/>
      <c r="D4" s="55"/>
      <c r="E4" s="38"/>
      <c r="F4" s="53"/>
    </row>
    <row r="5" spans="1:6" ht="51" x14ac:dyDescent="0.25">
      <c r="A5" s="38"/>
      <c r="B5" s="54" t="s">
        <v>215</v>
      </c>
      <c r="C5" s="33"/>
      <c r="D5" s="55"/>
      <c r="E5" s="38"/>
      <c r="F5" s="53"/>
    </row>
    <row r="6" spans="1:6" x14ac:dyDescent="0.25">
      <c r="A6" s="38" t="s">
        <v>216</v>
      </c>
      <c r="B6" s="38" t="s">
        <v>553</v>
      </c>
      <c r="C6" s="33" t="s">
        <v>554</v>
      </c>
      <c r="D6" s="89">
        <v>410</v>
      </c>
      <c r="E6" s="90"/>
      <c r="F6" s="91"/>
    </row>
    <row r="7" spans="1:6" x14ac:dyDescent="0.25">
      <c r="A7" s="31" t="s">
        <v>222</v>
      </c>
      <c r="B7" s="37" t="s">
        <v>223</v>
      </c>
      <c r="C7" s="33"/>
      <c r="D7" s="55"/>
      <c r="E7" s="90"/>
      <c r="F7" s="91"/>
    </row>
    <row r="8" spans="1:6" ht="25.5" x14ac:dyDescent="0.25">
      <c r="A8" s="38"/>
      <c r="B8" s="36" t="s">
        <v>555</v>
      </c>
      <c r="C8" s="33"/>
      <c r="D8" s="55"/>
      <c r="E8" s="90"/>
      <c r="F8" s="91"/>
    </row>
    <row r="9" spans="1:6" ht="17.25" x14ac:dyDescent="0.25">
      <c r="A9" s="38" t="s">
        <v>225</v>
      </c>
      <c r="B9" s="37" t="s">
        <v>556</v>
      </c>
      <c r="C9" s="33" t="s">
        <v>226</v>
      </c>
      <c r="D9" s="55">
        <v>1.75</v>
      </c>
      <c r="E9" s="90"/>
      <c r="F9" s="91"/>
    </row>
    <row r="10" spans="1:6" ht="17.25" x14ac:dyDescent="0.25">
      <c r="A10" s="38" t="s">
        <v>227</v>
      </c>
      <c r="B10" s="37" t="s">
        <v>557</v>
      </c>
      <c r="C10" s="33" t="s">
        <v>226</v>
      </c>
      <c r="D10" s="55">
        <f>D6*0.63</f>
        <v>258.3</v>
      </c>
      <c r="E10" s="90"/>
      <c r="F10" s="91"/>
    </row>
    <row r="11" spans="1:6" x14ac:dyDescent="0.25">
      <c r="A11" s="31" t="s">
        <v>230</v>
      </c>
      <c r="B11" s="32" t="s">
        <v>558</v>
      </c>
      <c r="C11" s="33"/>
      <c r="D11" s="55"/>
      <c r="E11" s="90"/>
      <c r="F11" s="91"/>
    </row>
    <row r="12" spans="1:6" ht="25.5" x14ac:dyDescent="0.25">
      <c r="A12" s="38"/>
      <c r="B12" s="36" t="s">
        <v>559</v>
      </c>
      <c r="C12" s="33"/>
      <c r="D12" s="55"/>
      <c r="E12" s="90"/>
      <c r="F12" s="91"/>
    </row>
    <row r="13" spans="1:6" ht="17.25" x14ac:dyDescent="0.25">
      <c r="A13" s="38" t="s">
        <v>233</v>
      </c>
      <c r="B13" s="37" t="s">
        <v>244</v>
      </c>
      <c r="C13" s="33" t="s">
        <v>226</v>
      </c>
      <c r="D13" s="55">
        <v>3</v>
      </c>
      <c r="E13" s="90"/>
      <c r="F13" s="91"/>
    </row>
    <row r="14" spans="1:6" ht="17.25" x14ac:dyDescent="0.25">
      <c r="A14" s="38" t="s">
        <v>234</v>
      </c>
      <c r="B14" s="37" t="s">
        <v>560</v>
      </c>
      <c r="C14" s="33" t="s">
        <v>226</v>
      </c>
      <c r="D14" s="55">
        <f>D6*0.14</f>
        <v>57.400000000000006</v>
      </c>
      <c r="E14" s="90"/>
      <c r="F14" s="91"/>
    </row>
    <row r="15" spans="1:6" x14ac:dyDescent="0.25">
      <c r="A15" s="31" t="s">
        <v>240</v>
      </c>
      <c r="B15" s="32" t="s">
        <v>231</v>
      </c>
      <c r="C15" s="33"/>
      <c r="D15" s="55"/>
      <c r="E15" s="90"/>
      <c r="F15" s="91"/>
    </row>
    <row r="16" spans="1:6" ht="38.25" x14ac:dyDescent="0.25">
      <c r="A16" s="38"/>
      <c r="B16" s="36" t="s">
        <v>232</v>
      </c>
      <c r="C16" s="33"/>
      <c r="D16" s="55"/>
      <c r="E16" s="90"/>
      <c r="F16" s="91"/>
    </row>
    <row r="17" spans="1:6" ht="17.25" x14ac:dyDescent="0.25">
      <c r="A17" s="38" t="s">
        <v>245</v>
      </c>
      <c r="B17" s="37" t="s">
        <v>231</v>
      </c>
      <c r="C17" s="33" t="s">
        <v>226</v>
      </c>
      <c r="D17" s="55">
        <f>D6*0.8</f>
        <v>328</v>
      </c>
      <c r="E17" s="90"/>
      <c r="F17" s="91"/>
    </row>
    <row r="18" spans="1:6" x14ac:dyDescent="0.25">
      <c r="A18" s="31" t="s">
        <v>253</v>
      </c>
      <c r="B18" s="32" t="s">
        <v>278</v>
      </c>
      <c r="C18" s="33"/>
      <c r="D18" s="55"/>
      <c r="E18" s="90"/>
      <c r="F18" s="91"/>
    </row>
    <row r="19" spans="1:6" ht="25.5" x14ac:dyDescent="0.25">
      <c r="A19" s="38"/>
      <c r="B19" s="36" t="s">
        <v>279</v>
      </c>
      <c r="C19" s="33"/>
      <c r="D19" s="55"/>
      <c r="E19" s="90"/>
      <c r="F19" s="91"/>
    </row>
    <row r="20" spans="1:6" ht="17.25" x14ac:dyDescent="0.25">
      <c r="A20" s="38" t="s">
        <v>255</v>
      </c>
      <c r="B20" s="37" t="s">
        <v>98</v>
      </c>
      <c r="C20" s="33" t="s">
        <v>226</v>
      </c>
      <c r="D20" s="55">
        <f>D6*0.41</f>
        <v>168.1</v>
      </c>
      <c r="E20" s="90"/>
      <c r="F20" s="91"/>
    </row>
    <row r="21" spans="1:6" x14ac:dyDescent="0.25">
      <c r="A21" s="31" t="s">
        <v>257</v>
      </c>
      <c r="B21" s="32" t="s">
        <v>561</v>
      </c>
      <c r="C21" s="33"/>
      <c r="D21" s="55"/>
      <c r="E21" s="90"/>
      <c r="F21" s="91"/>
    </row>
    <row r="22" spans="1:6" ht="30" x14ac:dyDescent="0.25">
      <c r="A22" s="38"/>
      <c r="B22" s="43" t="s">
        <v>562</v>
      </c>
      <c r="C22" s="33"/>
      <c r="D22" s="55"/>
      <c r="E22" s="90"/>
      <c r="F22" s="91"/>
    </row>
    <row r="23" spans="1:6" ht="17.25" x14ac:dyDescent="0.25">
      <c r="A23" s="38" t="s">
        <v>260</v>
      </c>
      <c r="B23" s="37" t="s">
        <v>563</v>
      </c>
      <c r="C23" s="33" t="s">
        <v>218</v>
      </c>
      <c r="D23" s="55">
        <f>D6*3.5</f>
        <v>1435</v>
      </c>
      <c r="E23" s="90"/>
      <c r="F23" s="91"/>
    </row>
    <row r="24" spans="1:6" x14ac:dyDescent="0.25">
      <c r="A24" s="31" t="s">
        <v>268</v>
      </c>
      <c r="B24" s="40" t="s">
        <v>258</v>
      </c>
      <c r="C24" s="33"/>
      <c r="D24" s="55"/>
      <c r="E24" s="90"/>
      <c r="F24" s="91"/>
    </row>
    <row r="25" spans="1:6" ht="25.5" x14ac:dyDescent="0.25">
      <c r="A25" s="38"/>
      <c r="B25" s="41" t="s">
        <v>259</v>
      </c>
      <c r="C25" s="33"/>
      <c r="D25" s="55"/>
      <c r="E25" s="90"/>
      <c r="F25" s="91"/>
    </row>
    <row r="26" spans="1:6" ht="17.25" x14ac:dyDescent="0.25">
      <c r="A26" s="38" t="s">
        <v>271</v>
      </c>
      <c r="B26" s="39" t="s">
        <v>564</v>
      </c>
      <c r="C26" s="33" t="s">
        <v>226</v>
      </c>
      <c r="D26" s="55">
        <f>D6*0.09</f>
        <v>36.9</v>
      </c>
      <c r="E26" s="90"/>
      <c r="F26" s="91"/>
    </row>
    <row r="27" spans="1:6" ht="17.25" x14ac:dyDescent="0.25">
      <c r="A27" s="38" t="s">
        <v>273</v>
      </c>
      <c r="B27" s="39" t="s">
        <v>565</v>
      </c>
      <c r="C27" s="33" t="s">
        <v>226</v>
      </c>
      <c r="D27" s="55">
        <f>D6*0.04</f>
        <v>16.399999999999999</v>
      </c>
      <c r="E27" s="90"/>
      <c r="F27" s="91"/>
    </row>
    <row r="28" spans="1:6" x14ac:dyDescent="0.25">
      <c r="A28" s="38" t="s">
        <v>277</v>
      </c>
      <c r="B28" s="86" t="s">
        <v>269</v>
      </c>
      <c r="C28" s="33"/>
      <c r="D28" s="55"/>
      <c r="E28" s="90"/>
      <c r="F28" s="91"/>
    </row>
    <row r="29" spans="1:6" ht="25.5" x14ac:dyDescent="0.25">
      <c r="A29" s="38"/>
      <c r="B29" s="36" t="s">
        <v>270</v>
      </c>
      <c r="C29" s="33"/>
      <c r="D29" s="55"/>
      <c r="E29" s="90"/>
      <c r="F29" s="91"/>
    </row>
    <row r="30" spans="1:6" ht="17.25" x14ac:dyDescent="0.25">
      <c r="A30" s="38" t="s">
        <v>280</v>
      </c>
      <c r="B30" s="37" t="s">
        <v>547</v>
      </c>
      <c r="C30" s="33" t="s">
        <v>226</v>
      </c>
      <c r="D30" s="55">
        <v>1.2</v>
      </c>
      <c r="E30" s="90"/>
      <c r="F30" s="91"/>
    </row>
    <row r="31" spans="1:6" ht="17.25" x14ac:dyDescent="0.25">
      <c r="A31" s="38" t="s">
        <v>566</v>
      </c>
      <c r="B31" s="37" t="s">
        <v>567</v>
      </c>
      <c r="C31" s="33" t="s">
        <v>226</v>
      </c>
      <c r="D31" s="55">
        <v>0.8</v>
      </c>
      <c r="E31" s="90"/>
      <c r="F31" s="91"/>
    </row>
    <row r="32" spans="1:6" x14ac:dyDescent="0.25">
      <c r="A32" s="31" t="s">
        <v>281</v>
      </c>
      <c r="B32" s="86" t="s">
        <v>568</v>
      </c>
      <c r="C32" s="87"/>
      <c r="D32" s="88"/>
      <c r="E32" s="92"/>
      <c r="F32" s="91"/>
    </row>
    <row r="33" spans="1:6" ht="38.25" x14ac:dyDescent="0.25">
      <c r="A33" s="38"/>
      <c r="B33" s="36" t="s">
        <v>569</v>
      </c>
      <c r="C33" s="87"/>
      <c r="D33" s="88"/>
      <c r="E33" s="92"/>
      <c r="F33" s="91"/>
    </row>
    <row r="34" spans="1:6" x14ac:dyDescent="0.25">
      <c r="A34" s="38" t="s">
        <v>284</v>
      </c>
      <c r="B34" s="37" t="s">
        <v>570</v>
      </c>
      <c r="C34" s="33" t="s">
        <v>571</v>
      </c>
      <c r="D34" s="55">
        <v>1</v>
      </c>
      <c r="E34" s="92"/>
      <c r="F34" s="91"/>
    </row>
    <row r="35" spans="1:6" x14ac:dyDescent="0.25">
      <c r="A35" s="38" t="s">
        <v>572</v>
      </c>
      <c r="B35" s="37" t="s">
        <v>573</v>
      </c>
      <c r="C35" s="33" t="s">
        <v>571</v>
      </c>
      <c r="D35" s="55">
        <v>1</v>
      </c>
      <c r="E35" s="92"/>
      <c r="F35" s="91"/>
    </row>
    <row r="36" spans="1:6" x14ac:dyDescent="0.25">
      <c r="A36" s="31" t="s">
        <v>285</v>
      </c>
      <c r="B36" s="32" t="s">
        <v>328</v>
      </c>
      <c r="C36" s="33"/>
      <c r="D36" s="55"/>
      <c r="E36" s="90"/>
      <c r="F36" s="91"/>
    </row>
    <row r="37" spans="1:6" ht="45" x14ac:dyDescent="0.25">
      <c r="A37" s="38"/>
      <c r="B37" s="43" t="s">
        <v>329</v>
      </c>
      <c r="C37" s="33"/>
      <c r="D37" s="55"/>
      <c r="E37" s="90"/>
      <c r="F37" s="91"/>
    </row>
    <row r="38" spans="1:6" ht="17.25" x14ac:dyDescent="0.25">
      <c r="A38" s="38" t="s">
        <v>288</v>
      </c>
      <c r="B38" s="37" t="s">
        <v>574</v>
      </c>
      <c r="C38" s="33" t="s">
        <v>218</v>
      </c>
      <c r="D38" s="55">
        <f>D6</f>
        <v>410</v>
      </c>
      <c r="E38" s="90"/>
      <c r="F38" s="91"/>
    </row>
    <row r="39" spans="1:6" x14ac:dyDescent="0.25">
      <c r="A39" s="31" t="s">
        <v>508</v>
      </c>
      <c r="B39" s="32" t="s">
        <v>575</v>
      </c>
      <c r="C39" s="33"/>
      <c r="D39" s="55"/>
      <c r="E39" s="90"/>
      <c r="F39" s="91"/>
    </row>
    <row r="40" spans="1:6" ht="45" x14ac:dyDescent="0.25">
      <c r="A40" s="38"/>
      <c r="B40" s="43" t="s">
        <v>358</v>
      </c>
      <c r="C40" s="33"/>
      <c r="D40" s="55"/>
      <c r="E40" s="90"/>
      <c r="F40" s="91"/>
    </row>
    <row r="41" spans="1:6" ht="17.25" x14ac:dyDescent="0.25">
      <c r="A41" s="38" t="s">
        <v>511</v>
      </c>
      <c r="B41" s="37" t="s">
        <v>563</v>
      </c>
      <c r="C41" s="33" t="s">
        <v>218</v>
      </c>
      <c r="D41" s="55">
        <f>D23</f>
        <v>1435</v>
      </c>
      <c r="E41" s="90"/>
      <c r="F41" s="91"/>
    </row>
    <row r="42" spans="1:6" ht="25.15" customHeight="1" x14ac:dyDescent="0.25">
      <c r="A42" s="134" t="s">
        <v>290</v>
      </c>
      <c r="B42" s="135"/>
      <c r="C42" s="135"/>
      <c r="D42" s="135"/>
      <c r="E42" s="136"/>
      <c r="F42" s="93"/>
    </row>
  </sheetData>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B4" sqref="B4"/>
    </sheetView>
  </sheetViews>
  <sheetFormatPr defaultColWidth="11.42578125" defaultRowHeight="15.75" x14ac:dyDescent="0.2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x14ac:dyDescent="0.25">
      <c r="A1" s="139" t="s">
        <v>576</v>
      </c>
      <c r="B1" s="139"/>
      <c r="C1" s="139"/>
    </row>
    <row r="2" spans="1:7" ht="31.5" x14ac:dyDescent="0.25">
      <c r="A2" s="103" t="s">
        <v>212</v>
      </c>
      <c r="B2" s="103" t="s">
        <v>577</v>
      </c>
      <c r="C2" s="104" t="s">
        <v>578</v>
      </c>
    </row>
    <row r="3" spans="1:7" ht="24" customHeight="1" x14ac:dyDescent="0.25">
      <c r="A3" s="99"/>
      <c r="B3" s="100"/>
      <c r="C3" s="101"/>
    </row>
    <row r="4" spans="1:7" ht="31.9" customHeight="1" x14ac:dyDescent="0.25">
      <c r="A4" s="99">
        <v>1</v>
      </c>
      <c r="B4" s="100" t="s">
        <v>579</v>
      </c>
      <c r="C4" s="102"/>
    </row>
    <row r="5" spans="1:7" ht="31.9" customHeight="1" x14ac:dyDescent="0.25">
      <c r="A5" s="99">
        <v>2</v>
      </c>
      <c r="B5" s="100" t="s">
        <v>580</v>
      </c>
      <c r="C5" s="102"/>
    </row>
    <row r="6" spans="1:7" ht="31.9" customHeight="1" x14ac:dyDescent="0.25">
      <c r="A6" s="99">
        <v>3</v>
      </c>
      <c r="B6" s="100" t="s">
        <v>581</v>
      </c>
      <c r="C6" s="102"/>
    </row>
    <row r="7" spans="1:7" ht="31.9" customHeight="1" x14ac:dyDescent="0.25">
      <c r="A7" s="99">
        <v>4</v>
      </c>
      <c r="B7" s="100" t="s">
        <v>582</v>
      </c>
      <c r="C7" s="102"/>
    </row>
    <row r="8" spans="1:7" ht="31.9" customHeight="1" x14ac:dyDescent="0.25">
      <c r="A8" s="99">
        <v>5</v>
      </c>
      <c r="B8" s="100" t="s">
        <v>583</v>
      </c>
      <c r="C8" s="102"/>
    </row>
    <row r="9" spans="1:7" ht="37.15" customHeight="1" x14ac:dyDescent="0.25">
      <c r="A9" s="137" t="s">
        <v>468</v>
      </c>
      <c r="B9" s="138"/>
      <c r="C9" s="105">
        <f>SUM(C4:C8)</f>
        <v>0</v>
      </c>
      <c r="G9" s="96"/>
    </row>
    <row r="10" spans="1:7" x14ac:dyDescent="0.25">
      <c r="G10" s="98"/>
    </row>
    <row r="11" spans="1:7" x14ac:dyDescent="0.25">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4.xml><?xml version="1.0" encoding="utf-8"?>
<?mso-contentType ?>
<spe:Receivers xmlns:spe="http://schemas.microsoft.com/sharepoint/event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62338F-CD84-40D4-BF6D-ECEAFA6F8F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C0D4BE-4736-48C6-9A56-F0983D97AD92}">
  <ds:schemaRefs>
    <ds:schemaRef ds:uri="Microsoft.SharePoint.Taxonomy.ContentTypeSync"/>
  </ds:schemaRefs>
</ds:datastoreItem>
</file>

<file path=customXml/itemProps3.xml><?xml version="1.0" encoding="utf-8"?>
<ds:datastoreItem xmlns:ds="http://schemas.openxmlformats.org/officeDocument/2006/customXml" ds:itemID="{B58B580B-A069-45A5-989A-7AF348C2C26C}">
  <ds:schemaRefs>
    <ds:schemaRef ds:uri="http://purl.org/dc/dcmitype/"/>
    <ds:schemaRef ds:uri="http://schemas.openxmlformats.org/package/2006/metadata/core-properties"/>
    <ds:schemaRef ds:uri="http://schemas.microsoft.com/office/2006/documentManagement/types"/>
    <ds:schemaRef ds:uri="http://schemas.microsoft.com/office/2006/metadata/properties"/>
    <ds:schemaRef ds:uri="07a416af-e592-49e1-a858-3d785d06642a"/>
    <ds:schemaRef ds:uri="http://www.w3.org/XML/1998/namespace"/>
    <ds:schemaRef ds:uri="http://schemas.microsoft.com/office/infopath/2007/PartnerControls"/>
    <ds:schemaRef ds:uri="http://purl.org/dc/terms/"/>
    <ds:schemaRef ds:uri="ca283e0b-db31-4043-a2ef-b80661bf084a"/>
    <ds:schemaRef ds:uri="http://purl.org/dc/elements/1.1/"/>
    <ds:schemaRef ds:uri="http://schemas.microsoft.com/sharepoint/v3"/>
    <ds:schemaRef ds:uri="http://schemas.microsoft.com/sharepoint/v4"/>
    <ds:schemaRef ds:uri="6fec90c0-2add-4556-8624-8813ffaee4de"/>
    <ds:schemaRef ds:uri="http://schemas.microsoft.com/sharepoint.v3"/>
  </ds:schemaRefs>
</ds:datastoreItem>
</file>

<file path=customXml/itemProps4.xml><?xml version="1.0" encoding="utf-8"?>
<ds:datastoreItem xmlns:ds="http://schemas.openxmlformats.org/officeDocument/2006/customXml" ds:itemID="{F93DBEB3-F2A5-4C6E-815F-8BD152F0B272}">
  <ds:schemaRefs>
    <ds:schemaRef ds:uri="http://schemas.microsoft.com/sharepoint/events"/>
  </ds:schemaRefs>
</ds:datastoreItem>
</file>

<file path=customXml/itemProps5.xml><?xml version="1.0" encoding="utf-8"?>
<ds:datastoreItem xmlns:ds="http://schemas.openxmlformats.org/officeDocument/2006/customXml" ds:itemID="{81189278-1F92-47BB-8F56-96798FCB002F}">
  <ds:schemaRefs>
    <ds:schemaRef ds:uri="http://schemas.microsoft.com/office/2006/metadata/customXsn"/>
  </ds:schemaRefs>
</ds:datastoreItem>
</file>

<file path=customXml/itemProps6.xml><?xml version="1.0" encoding="utf-8"?>
<ds:datastoreItem xmlns:ds="http://schemas.openxmlformats.org/officeDocument/2006/customXml" ds:itemID="{CEF16482-34B8-493C-A311-655FF45898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2023-09-17T16:16:20Z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8079100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