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moham\Desktop\00 Final Design Package\05. New Packages\Nangarhar\811000012\03. BoQ\"/>
    </mc:Choice>
  </mc:AlternateContent>
  <xr:revisionPtr revIDLastSave="0" documentId="8_{3C3AA435-8582-4B76-8B46-88ABF00581D3}" xr6:coauthVersionLast="47" xr6:coauthVersionMax="47" xr10:uidLastSave="{00000000-0000-0000-0000-000000000000}"/>
  <bookViews>
    <workbookView xWindow="1116" yWindow="1116" windowWidth="17280" windowHeight="888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Classrooms'!$A$2:$G$113</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<sst xmlns="http://schemas.openxmlformats.org/spreadsheetml/2006/main" count="1384" uniqueCount="585">
  <si>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</si>
  <si>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</si>
  <si>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</si>
  <si>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</si>
  <si>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</si>
  <si>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</si>
  <si>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</si>
  <si>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</si>
  <si>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</si>
  <si>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</si>
  <si>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</si>
  <si>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</si>
  <si>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</si>
  <si>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</si>
  <si>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</si>
  <si>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</si>
  <si>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</si>
  <si>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</si>
  <si>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</si>
  <si>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</si>
  <si>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</si>
  <si>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</si>
  <si>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</si>
  <si>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</si>
  <si>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</si>
  <si>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</si>
  <si>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</si>
  <si>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</si>
  <si>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</si>
  <si>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</si>
  <si>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</si>
  <si>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</si>
  <si>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</si>
  <si>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</si>
  <si>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</si>
  <si>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</si>
  <si>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</si>
  <si>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</si>
  <si>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</si>
  <si>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</si>
  <si>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</si>
  <si>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</si>
  <si>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</si>
  <si>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</si>
  <si>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</si>
  <si>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</si>
  <si>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</si>
  <si>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</si>
  <si>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</si>
  <si>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</si>
  <si>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</si>
  <si>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</si>
  <si>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</si>
  <si>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</si>
  <si>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</si>
  <si>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</si>
  <si>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</si>
  <si>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</si>
  <si>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</si>
  <si>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</si>
  <si>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</si>
  <si>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</si>
  <si>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</si>
  <si>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</si>
  <si>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</si>
  <si>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</si>
  <si>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</si>
  <si>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</si>
  <si>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</si>
  <si>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</si>
  <si>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</si>
  <si>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</si>
  <si>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</si>
  <si>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</si>
  <si>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</si>
  <si>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</si>
  <si>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</si>
  <si>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</si>
  <si>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</si>
  <si>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</si>
  <si>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</si>
  <si>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</si>
  <si>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</si>
  <si>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</si>
  <si>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</si>
  <si>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</si>
  <si>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</si>
  <si>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</si>
  <si>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</si>
  <si>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</si>
  <si>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</si>
  <si>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</si>
  <si>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</si>
  <si>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</si>
  <si>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</si>
  <si>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</si>
  <si>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</si>
  <si>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</si>
  <si>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</si>
  <si>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</si>
  <si>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</si>
  <si>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</si>
  <si>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</si>
  <si>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</si>
  <si>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</si>
  <si>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</si>
  <si>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</si>
  <si>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</si>
  <si>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</si>
  <si>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</si>
  <si>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</si>
  <si>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</si>
  <si>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</si>
  <si>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</si>
  <si>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</si>
  <si>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</si>
  <si>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</si>
  <si>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</si>
  <si>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</si>
  <si>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</si>
  <si>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</si>
  <si>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</si>
  <si>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</si>
  <si>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</si>
  <si>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</si>
  <si>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</si>
  <si>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</si>
  <si>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</si>
  <si>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</si>
  <si>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</si>
  <si>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</si>
  <si>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</si>
  <si>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</si>
  <si>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</si>
  <si>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</si>
  <si>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</si>
  <si>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</si>
  <si>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</si>
  <si>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</si>
  <si>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</si>
  <si>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</si>
  <si>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</si>
  <si>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</si>
  <si>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</si>
  <si>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</si>
  <si>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</si>
  <si>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</si>
  <si>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</si>
  <si>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</si>
  <si>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</si>
  <si>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</si>
  <si>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</si>
  <si>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</si>
  <si>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</si>
  <si>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</si>
  <si>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</si>
  <si>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</si>
  <si>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</si>
  <si>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</si>
  <si>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</si>
  <si>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</si>
  <si>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</si>
  <si>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</si>
  <si>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</si>
  <si>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</si>
  <si>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</si>
  <si>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</si>
  <si>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</si>
  <si>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</si>
  <si>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</si>
  <si>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</si>
  <si>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</si>
  <si>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</si>
  <si>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</si>
  <si>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</si>
  <si>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</si>
  <si>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</si>
  <si>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</si>
  <si>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</si>
  <si>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</si>
  <si>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</si>
  <si>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</si>
  <si>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</si>
  <si>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</si>
  <si>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</si>
  <si>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</si>
  <si>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</si>
  <si>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</si>
  <si>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</si>
  <si>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</si>
  <si>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</si>
  <si>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</si>
  <si>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</si>
  <si>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</si>
  <si>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</si>
  <si>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</si>
  <si>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</si>
  <si>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</si>
  <si>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</si>
  <si>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</si>
  <si>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</si>
  <si>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</si>
  <si>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</si>
  <si>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</si>
  <si>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</si>
  <si>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</si>
  <si>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</si>
  <si>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</si>
  <si>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</si>
  <si>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</si>
  <si>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</si>
  <si>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</si>
  <si>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</si>
  <si>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</si>
  <si>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</si>
  <si>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</si>
  <si>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</si>
  <si>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</si>
  <si>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</si>
  <si>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</si>
  <si>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</si>
  <si>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</si>
  <si>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</si>
  <si>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</si>
  <si>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</si>
  <si>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</si>
  <si>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</si>
  <si>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</si>
  <si>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</si>
  <si>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</si>
  <si>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</si>
  <si>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</si>
  <si>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</si>
  <si>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</si>
  <si>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</si>
  <si>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</si>
  <si>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</si>
  <si>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</si>
  <si>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</si>
  <si>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</si>
  <si>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</si>
  <si>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</si>
  <si>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</si>
  <si>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</si>
  <si>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</si>
  <si>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</si>
  <si>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</si>
  <si>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</si>
  <si>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</si>
  <si>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</si>
  <si>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</si>
  <si>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</si>
  <si>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</si>
  <si>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</si>
  <si>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</si>
  <si>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</si>
  <si>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</si>
  <si>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</si>
  <si>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</si>
  <si>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</si>
  <si>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</si>
  <si>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</si>
  <si>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</si>
  <si>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</si>
  <si>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</si>
  <si>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</si>
  <si>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</si>
  <si>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</si>
  <si>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</si>
  <si>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</si>
  <si>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</si>
  <si>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</si>
  <si>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</si>
  <si>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</si>
  <si>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</si>
  <si>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</si>
  <si>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</si>
  <si>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</si>
  <si>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</si>
  <si>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</si>
  <si>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</si>
  <si>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</si>
  <si>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</si>
  <si>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</si>
  <si>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</si>
  <si>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</si>
  <si>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</si>
  <si>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</si>
  <si>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</si>
  <si>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</si>
  <si>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</si>
  <si>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</si>
  <si>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</si>
  <si>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</si>
  <si>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</si>
  <si>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</si>
  <si>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</si>
  <si>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</si>
  <si>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</si>
  <si>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</si>
  <si>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</si>
  <si>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</si>
  <si>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</si>
  <si>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</si>
  <si>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</si>
  <si>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</si>
  <si>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</si>
  <si>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</si>
  <si>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</si>
  <si>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</si>
  <si>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</si>
  <si>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</si>
  <si>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</si>
  <si>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</si>
  <si>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</si>
  <si>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</si>
  <si>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</si>
  <si>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</si>
  <si>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</si>
  <si>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</si>
  <si>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</si>
  <si>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</si>
  <si>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</si>
  <si>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</si>
  <si>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</si>
  <si>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</si>
  <si>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</si>
  <si>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</si>
  <si>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</si>
  <si>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</si>
  <si>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</si>
  <si>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</si>
  <si>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</si>
  <si>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</si>
  <si>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</si>
  <si>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</si>
  <si>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</si>
  <si>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</si>
  <si>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</si>
  <si>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</si>
  <si>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</si>
  <si>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</si>
  <si>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</si>
  <si>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</si>
  <si>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</si>
  <si>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</si>
  <si>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</si>
  <si>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</si>
  <si>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</si>
  <si>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</si>
  <si>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</si>
  <si>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</si>
  <si>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</si>
  <si>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</si>
  <si>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</si>
  <si>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</si>
  <si>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</si>
  <si>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</si>
  <si>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</si>
  <si>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</si>
  <si>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</si>
  <si>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</si>
  <si>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</si>
  <si>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</si>
  <si>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</si>
  <si>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</si>
  <si>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</si>
  <si>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</si>
  <si>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</si>
  <si>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</si>
  <si>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</si>
  <si>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</si>
  <si>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</si>
  <si>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</si>
  <si>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</si>
  <si>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</si>
  <si>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</si>
  <si>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</si>
  <si>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</si>
  <si>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</si>
  <si>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</si>
  <si>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</si>
  <si>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</si>
  <si>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</si>
  <si>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</si>
  <si>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</si>
  <si>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</si>
  <si>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</si>
  <si>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</si>
  <si>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</si>
  <si>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</si>
  <si>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</si>
  <si>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</si>
  <si>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</si>
  <si>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</si>
  <si>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</si>
  <si>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</si>
  <si>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</si>
  <si>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</si>
  <si>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</si>
  <si>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</si>
  <si>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</si>
  <si>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</si>
  <si>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</si>
  <si>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</si>
  <si>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</si>
  <si>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</si>
  <si>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</si>
  <si>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</si>
  <si>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</si>
  <si>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</si>
  <si>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</si>
  <si>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</si>
  <si>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</si>
  <si>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</si>
  <si>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</si>
  <si>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</si>
  <si>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</si>
  <si>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</si>
  <si>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</si>
  <si>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</si>
  <si>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</si>
  <si>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</si>
  <si>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</si>
  <si>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</si>
  <si>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</si>
  <si>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</si>
  <si>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</si>
  <si>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</si>
  <si>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</si>
  <si>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</si>
  <si>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</si>
  <si>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</si>
  <si>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</si>
  <si>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</si>
  <si>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</si>
  <si>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</si>
  <si>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</si>
  <si>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</si>
  <si>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</si>
  <si>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</si>
  <si>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</si>
  <si>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</si>
  <si>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</si>
  <si>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</si>
  <si>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</si>
  <si>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</si>
  <si>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</si>
  <si>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</si>
  <si>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</si>
  <si>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</si>
  <si>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</si>
  <si>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</si>
  <si>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</si>
  <si>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</si>
  <si>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</si>
  <si>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</si>
  <si>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</si>
  <si>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</si>
  <si>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</si>
  <si>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</si>
  <si>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</si>
  <si>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</si>
  <si>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</si>
  <si>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</si>
  <si>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</si>
  <si>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</si>
  <si>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</si>
  <si>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</si>
  <si>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</si>
  <si>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</si>
  <si>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</si>
  <si>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</si>
  <si>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</si>
  <si>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</si>
  <si>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</si>
  <si>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</si>
  <si>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</si>
  <si>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</si>
  <si>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</si>
  <si>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</si>
  <si>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</si>
  <si>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</si>
  <si>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</si>
  <si>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</si>
  <si>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</si>
  <si>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</si>
  <si>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</si>
  <si>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</si>
  <si>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</si>
  <si>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</si>
  <si>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</si>
  <si>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</si>
  <si>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</si>
  <si>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</si>
  <si>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</si>
  <si>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</si>
  <si>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</si>
  <si>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</si>
  <si>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</si>
  <si>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</si>
  <si>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</si>
  <si>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</si>
  <si>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</si>
  <si>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</si>
  <si>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</si>
  <si>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</si>
  <si>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</si>
  <si>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</si>
  <si>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</si>
  <si>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</si>
  <si>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</si>
  <si>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</si>
  <si>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</si>
  <si>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</si>
  <si>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</si>
  <si>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</si>
  <si>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</si>
  <si>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</si>
  <si>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</si>
  <si>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</si>
  <si>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</si>
  <si>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</si>
  <si>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</si>
  <si>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</si>
  <si>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</si>
  <si>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</si>
  <si>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</si>
  <si>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</si>
  <si>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</si>
  <si>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</si>
  <si>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</si>
  <si>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</si>
  <si>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</si>
  <si>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</si>
  <si>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</si>
  <si>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</si>
  <si>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</si>
  <si>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</si>
  <si>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</si>
  <si>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</si>
  <si>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</si>
  <si>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</si>
  <si>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</si>
  <si>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</si>
  <si>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</si>
  <si>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</si>
  <si>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</si>
  <si>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</si>
  <si>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</si>
  <si>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</si>
  <si>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</si>
  <si>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</si>
  <si>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</si>
  <si>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</si>
  <si>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</si>
  <si>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</si>
  <si>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</si>
  <si>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</si>
  <si>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</si>
  <si>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</si>
  <si>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</si>
  <si>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</si>
  <si>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</si>
  <si>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</si>
  <si>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</si>
  <si>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</si>
  <si>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</si>
  <si>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</si>
  <si>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</si>
  <si>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</si>
  <si>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</si>
  <si>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</si>
  <si>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</si>
  <si>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</si>
  <si>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</si>
  <si>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</si>
  <si>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</si>
  <si>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</si>
  <si>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</si>
  <si>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</si>
  <si>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Kozaa Landi School</t>
  </si>
  <si>
    <t>A.1.b</t>
  </si>
  <si>
    <t>Demolition of existing Building</t>
  </si>
  <si>
    <t>lump 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</si>
</sst>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4" x14ac:dyDescent="0.3"/>
  <cols>
    <col min="1" max="1" width="31.44140625" bestFit="1" customWidth="1"/>
    <col min="2" max="2" width="50.5546875" bestFit="1" customWidth="1"/>
  </cols>
  <sheetData>
    <row r="1" spans="1:14" x14ac:dyDescent="0.3">
      <c r="A1" t="s">
        <v>0</v>
      </c>
    </row>
    <row r="2" spans="1:14" x14ac:dyDescent="0.3">
      <c r="A2" t="s">
        <v>1</v>
      </c>
    </row>
    <row r="3" spans="1:14" x14ac:dyDescent="0.3">
      <c r="D3" t="s">
        <v>4</v>
      </c>
      <c r="E3" t="s">
        <v>5</v>
      </c>
      <c r="F3" t="s">
        <v>6</v>
      </c>
      <c r="G3" t="s">
        <v>3</v>
      </c>
      <c r="H3" t="s">
        <v>2</v>
      </c>
    </row>
    <row r="4" spans="1:14" x14ac:dyDescent="0.3">
      <c r="A4" s="2">
        <v>1</v>
      </c>
      <c r="B4" t="s">
        <v>16</v>
      </c>
    </row>
    <row r="5" spans="1:14" x14ac:dyDescent="0.3">
      <c r="B5" t="s">
        <v>15</v>
      </c>
      <c r="D5">
        <v>30.2</v>
      </c>
      <c r="E5">
        <v>13.8</v>
      </c>
      <c r="G5">
        <v>1</v>
      </c>
      <c r="H5" t="s">
        <v>169</v>
      </c>
    </row>
    <row r="6" spans="1:14" x14ac:dyDescent="0.3">
      <c r="A6">
        <v>2</v>
      </c>
      <c r="B6" t="s">
        <v>17</v>
      </c>
    </row>
    <row r="7" spans="1:14" x14ac:dyDescent="0.3">
      <c r="A7">
        <v>2.1</v>
      </c>
      <c r="B7" t="s">
        <v>18</v>
      </c>
      <c r="K7" t="s">
        <v>24</v>
      </c>
    </row>
    <row r="8" spans="1:14" x14ac:dyDescent="0.3">
      <c r="A8" s="2" t="s">
        <v>31</v>
      </c>
      <c r="B8" t="s">
        <v>19</v>
      </c>
      <c r="J8" t="s">
        <v>29</v>
      </c>
      <c r="K8" t="s">
        <v>26</v>
      </c>
      <c r="L8" t="s">
        <v>27</v>
      </c>
      <c r="M8" t="s">
        <v>28</v>
      </c>
      <c r="N8" t="s">
        <v>30</v>
      </c>
    </row>
    <row r="9" spans="1:14" x14ac:dyDescent="0.3">
      <c r="C9" t="s">
        <v>7</v>
      </c>
      <c r="D9">
        <f>J9</f>
        <v>23.4</v>
      </c>
      <c r="E9">
        <f>L9</f>
        <v>1</v>
      </c>
      <c r="F9">
        <f>M9</f>
        <v>0.8</v>
      </c>
      <c r="G9">
        <f>ROUND(D9*E9*F9,2)</f>
        <v>18.72</v>
      </c>
      <c r="J9" s="6">
        <f>K9+L9*N9</f>
        <v>23.4</v>
      </c>
      <c r="K9" s="5">
        <v>22.4</v>
      </c>
      <c r="L9" s="5">
        <v>1</v>
      </c>
      <c r="M9" s="5">
        <v>0.8</v>
      </c>
      <c r="N9" s="5">
        <v>1</v>
      </c>
    </row>
    <row r="10" spans="1:14" x14ac:dyDescent="0.3">
      <c r="C10" t="s">
        <v>8</v>
      </c>
      <c r="D10">
        <f t="shared" ref="D10:D25" si="0">J10</f>
        <v>23.4</v>
      </c>
      <c r="E10">
        <f>L9</f>
        <v>1</v>
      </c>
      <c r="F10">
        <f>M9</f>
        <v>0.8</v>
      </c>
      <c r="G10">
        <f t="shared" ref="G10:G24" si="1">ROUND(D10*E10*F10,2)</f>
        <v>18.72</v>
      </c>
      <c r="J10" s="6">
        <f>K10+L9*N10</f>
        <v>23.4</v>
      </c>
      <c r="K10" s="5">
        <v>22.4</v>
      </c>
      <c r="N10" s="5">
        <v>1</v>
      </c>
    </row>
    <row r="11" spans="1:14" x14ac:dyDescent="0.3">
      <c r="C11" t="s">
        <v>9</v>
      </c>
      <c r="D11">
        <f t="shared" si="0"/>
        <v>30.4</v>
      </c>
      <c r="E11">
        <f>L9</f>
        <v>1</v>
      </c>
      <c r="F11">
        <f>M9</f>
        <v>0.8</v>
      </c>
      <c r="G11">
        <f t="shared" si="1"/>
        <v>24.32</v>
      </c>
      <c r="J11" s="6">
        <f>K11+L9*N11</f>
        <v>30.4</v>
      </c>
      <c r="K11" s="5">
        <v>29.4</v>
      </c>
      <c r="N11" s="5">
        <v>1</v>
      </c>
    </row>
    <row r="12" spans="1:14" x14ac:dyDescent="0.3">
      <c r="C12" t="s">
        <v>10</v>
      </c>
      <c r="D12">
        <f t="shared" si="0"/>
        <v>30.4</v>
      </c>
      <c r="E12">
        <f>L9</f>
        <v>1</v>
      </c>
      <c r="F12">
        <f>M9</f>
        <v>0.8</v>
      </c>
      <c r="G12">
        <f t="shared" si="1"/>
        <v>24.32</v>
      </c>
      <c r="J12" s="6">
        <f>K12+L9*N12</f>
        <v>30.4</v>
      </c>
      <c r="K12" s="5">
        <v>29.4</v>
      </c>
      <c r="N12" s="5">
        <v>1</v>
      </c>
    </row>
    <row r="13" spans="1:14" x14ac:dyDescent="0.3">
      <c r="C13" s="1">
        <v>1</v>
      </c>
      <c r="D13">
        <f t="shared" si="0"/>
        <v>3.6500000000000004</v>
      </c>
      <c r="E13">
        <f>L9</f>
        <v>1</v>
      </c>
      <c r="F13">
        <f>M9</f>
        <v>0.8</v>
      </c>
      <c r="G13">
        <f t="shared" si="1"/>
        <v>2.92</v>
      </c>
      <c r="J13" s="6">
        <f>K13-L9*N13</f>
        <v>3.6500000000000004</v>
      </c>
      <c r="K13" s="5">
        <v>4.6500000000000004</v>
      </c>
      <c r="N13" s="5">
        <v>1</v>
      </c>
    </row>
    <row r="14" spans="1:14" x14ac:dyDescent="0.3">
      <c r="C14" s="1">
        <v>2</v>
      </c>
      <c r="D14">
        <f t="shared" si="0"/>
        <v>5</v>
      </c>
      <c r="E14">
        <f>L9</f>
        <v>1</v>
      </c>
      <c r="F14">
        <f>M9</f>
        <v>0.8</v>
      </c>
      <c r="G14">
        <f t="shared" si="1"/>
        <v>4</v>
      </c>
      <c r="J14" s="6">
        <f>K14-L9*N14</f>
        <v>5</v>
      </c>
      <c r="K14" s="5">
        <v>7</v>
      </c>
      <c r="N14" s="5">
        <v>2</v>
      </c>
    </row>
    <row r="15" spans="1:14" x14ac:dyDescent="0.3">
      <c r="C15" s="1">
        <v>3</v>
      </c>
      <c r="D15">
        <f t="shared" si="0"/>
        <v>3.6500000000000004</v>
      </c>
      <c r="E15">
        <f>L9</f>
        <v>1</v>
      </c>
      <c r="F15">
        <f>M9</f>
        <v>0.8</v>
      </c>
      <c r="G15">
        <f t="shared" si="1"/>
        <v>2.92</v>
      </c>
      <c r="J15" s="6">
        <f>K15-L9*N15</f>
        <v>3.6500000000000004</v>
      </c>
      <c r="K15" s="5">
        <v>4.6500000000000004</v>
      </c>
      <c r="N15" s="5">
        <v>1</v>
      </c>
    </row>
    <row r="16" spans="1:14" x14ac:dyDescent="0.3">
      <c r="C16" s="1">
        <v>4</v>
      </c>
      <c r="D16">
        <f t="shared" si="0"/>
        <v>3.6500000000000004</v>
      </c>
      <c r="E16">
        <f>L9</f>
        <v>1</v>
      </c>
      <c r="F16">
        <f>M9</f>
        <v>0.8</v>
      </c>
      <c r="G16">
        <f t="shared" si="1"/>
        <v>2.92</v>
      </c>
      <c r="J16" s="6">
        <f>K16-L9*N16</f>
        <v>3.6500000000000004</v>
      </c>
      <c r="K16" s="5">
        <v>4.6500000000000004</v>
      </c>
      <c r="N16" s="5">
        <v>1</v>
      </c>
    </row>
    <row r="17" spans="1:14" x14ac:dyDescent="0.3">
      <c r="C17" s="1">
        <v>5</v>
      </c>
      <c r="D17">
        <f t="shared" si="0"/>
        <v>3.6500000000000004</v>
      </c>
      <c r="E17">
        <f>L9</f>
        <v>1</v>
      </c>
      <c r="F17">
        <f>M9</f>
        <v>0.8</v>
      </c>
      <c r="G17">
        <f t="shared" si="1"/>
        <v>2.92</v>
      </c>
      <c r="J17" s="6">
        <f>K17-L9*N17</f>
        <v>3.6500000000000004</v>
      </c>
      <c r="K17" s="5">
        <v>4.6500000000000004</v>
      </c>
      <c r="N17" s="5">
        <v>1</v>
      </c>
    </row>
    <row r="18" spans="1:14" x14ac:dyDescent="0.3">
      <c r="C18" s="1">
        <v>6</v>
      </c>
      <c r="D18">
        <f t="shared" si="0"/>
        <v>4.25</v>
      </c>
      <c r="E18">
        <f>L9</f>
        <v>1</v>
      </c>
      <c r="F18">
        <f>M9</f>
        <v>0.8</v>
      </c>
      <c r="G18">
        <f t="shared" si="1"/>
        <v>3.4</v>
      </c>
      <c r="J18" s="6">
        <v>4.25</v>
      </c>
      <c r="K18" s="5"/>
      <c r="N18" s="5">
        <v>1</v>
      </c>
    </row>
    <row r="19" spans="1:14" x14ac:dyDescent="0.3">
      <c r="C19" s="1">
        <v>7</v>
      </c>
      <c r="D19">
        <f t="shared" si="0"/>
        <v>3.6500000000000004</v>
      </c>
      <c r="E19">
        <f>L9</f>
        <v>1</v>
      </c>
      <c r="F19">
        <f>M9</f>
        <v>0.8</v>
      </c>
      <c r="G19">
        <f t="shared" si="1"/>
        <v>2.92</v>
      </c>
      <c r="J19" s="6">
        <f>K19-L9*N19</f>
        <v>3.6500000000000004</v>
      </c>
      <c r="K19" s="5">
        <v>4.6500000000000004</v>
      </c>
      <c r="N19" s="5">
        <v>1</v>
      </c>
    </row>
    <row r="20" spans="1:14" x14ac:dyDescent="0.3">
      <c r="C20" s="1">
        <v>8</v>
      </c>
      <c r="D20">
        <f t="shared" si="0"/>
        <v>3.6500000000000004</v>
      </c>
      <c r="E20">
        <f>L9</f>
        <v>1</v>
      </c>
      <c r="F20">
        <f>M9</f>
        <v>0.8</v>
      </c>
      <c r="G20">
        <f t="shared" si="1"/>
        <v>2.92</v>
      </c>
      <c r="J20" s="6">
        <f>K20-L9*N20</f>
        <v>3.6500000000000004</v>
      </c>
      <c r="K20" s="5">
        <v>4.6500000000000004</v>
      </c>
      <c r="N20" s="5">
        <v>1</v>
      </c>
    </row>
    <row r="21" spans="1:14" x14ac:dyDescent="0.3">
      <c r="C21" s="1">
        <v>9</v>
      </c>
      <c r="D21">
        <f t="shared" si="0"/>
        <v>5</v>
      </c>
      <c r="E21">
        <f>L9</f>
        <v>1</v>
      </c>
      <c r="F21">
        <f>M9</f>
        <v>0.8</v>
      </c>
      <c r="G21">
        <f t="shared" si="1"/>
        <v>4</v>
      </c>
      <c r="J21" s="6">
        <f>K21-L9*N21</f>
        <v>5</v>
      </c>
      <c r="K21" s="5">
        <v>7</v>
      </c>
      <c r="N21" s="5">
        <v>2</v>
      </c>
    </row>
    <row r="22" spans="1:14" x14ac:dyDescent="0.3">
      <c r="C22" s="1">
        <v>10</v>
      </c>
      <c r="D22">
        <f t="shared" si="0"/>
        <v>3.6500000000000004</v>
      </c>
      <c r="E22">
        <f>L9</f>
        <v>1</v>
      </c>
      <c r="F22">
        <f>M9</f>
        <v>0.8</v>
      </c>
      <c r="G22">
        <f t="shared" si="1"/>
        <v>2.92</v>
      </c>
      <c r="J22" s="6">
        <f>K22-L9*N22</f>
        <v>3.6500000000000004</v>
      </c>
      <c r="K22" s="5">
        <v>4.6500000000000004</v>
      </c>
      <c r="N22" s="5">
        <v>1</v>
      </c>
    </row>
    <row r="23" spans="1:14" x14ac:dyDescent="0.3">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
      <c r="C24" s="1">
        <v>2</v>
      </c>
      <c r="D24">
        <f t="shared" si="0"/>
        <v>1.35</v>
      </c>
      <c r="E24">
        <f>L23</f>
        <v>0.7</v>
      </c>
      <c r="F24">
        <f>M23</f>
        <v>0.8</v>
      </c>
      <c r="G24">
        <f t="shared" si="1"/>
        <v>0.76</v>
      </c>
      <c r="J24" s="6">
        <f>K24-L9*N24</f>
        <v>1.35</v>
      </c>
      <c r="K24" s="5">
        <v>2.35</v>
      </c>
      <c r="N24" s="5">
        <v>1</v>
      </c>
    </row>
    <row r="25" spans="1:14" x14ac:dyDescent="0.3">
      <c r="C25" s="1">
        <v>3</v>
      </c>
      <c r="D25">
        <f t="shared" si="0"/>
        <v>1.35</v>
      </c>
      <c r="E25">
        <f>L23</f>
        <v>0.7</v>
      </c>
      <c r="F25">
        <f>M23</f>
        <v>0.8</v>
      </c>
      <c r="G25">
        <f>ROUND(D25*E25*F25,2)</f>
        <v>0.76</v>
      </c>
      <c r="J25" s="6">
        <f>K25-L9*N25</f>
        <v>1.35</v>
      </c>
      <c r="K25" s="5">
        <v>2.35</v>
      </c>
      <c r="N25" s="5">
        <v>1</v>
      </c>
    </row>
    <row r="26" spans="1:14" x14ac:dyDescent="0.3">
      <c r="A26" s="2" t="s">
        <v>40</v>
      </c>
      <c r="B26" t="s">
        <v>11</v>
      </c>
    </row>
    <row r="27" spans="1:14" x14ac:dyDescent="0.3">
      <c r="C27" s="1">
        <v>1</v>
      </c>
      <c r="D27">
        <v>6</v>
      </c>
      <c r="E27">
        <v>1.7</v>
      </c>
      <c r="F27">
        <f>M27</f>
        <v>0.2</v>
      </c>
      <c r="G27">
        <f>ROUND(D27*E27*F27,2)</f>
        <v>2.04</v>
      </c>
      <c r="M27" s="5">
        <v>0.2</v>
      </c>
    </row>
    <row r="28" spans="1:14" x14ac:dyDescent="0.3">
      <c r="C28" s="1">
        <v>2</v>
      </c>
      <c r="D28">
        <v>2</v>
      </c>
      <c r="E28">
        <v>0.9</v>
      </c>
      <c r="F28">
        <f>M27</f>
        <v>0.2</v>
      </c>
      <c r="G28">
        <f>ROUND(D28*E28*F28,2)</f>
        <v>0.36</v>
      </c>
      <c r="M28" s="5"/>
    </row>
    <row r="29" spans="1:14" x14ac:dyDescent="0.3">
      <c r="C29" s="1">
        <v>3</v>
      </c>
      <c r="D29">
        <v>2</v>
      </c>
      <c r="E29">
        <v>0.9</v>
      </c>
      <c r="F29">
        <f>M27</f>
        <v>0.2</v>
      </c>
      <c r="G29">
        <f>ROUND(D29*E29*F29,2)</f>
        <v>0.36</v>
      </c>
      <c r="M29" s="5"/>
    </row>
    <row r="30" spans="1:14" x14ac:dyDescent="0.3">
      <c r="A30" s="2" t="s">
        <v>41</v>
      </c>
      <c r="B30" t="s">
        <v>20</v>
      </c>
      <c r="C30" s="1"/>
      <c r="D30">
        <v>87.77</v>
      </c>
      <c r="E30">
        <v>0.7</v>
      </c>
      <c r="F30">
        <f>M30</f>
        <v>0.2</v>
      </c>
      <c r="G30">
        <f>ROUND(D30*E30*F30,2)</f>
        <v>12.29</v>
      </c>
      <c r="M30" s="5">
        <v>0.2</v>
      </c>
    </row>
    <row r="31" spans="1:14" x14ac:dyDescent="0.3">
      <c r="A31" s="2" t="s">
        <v>42</v>
      </c>
      <c r="B31" t="s">
        <v>25</v>
      </c>
      <c r="C31" s="1">
        <v>1</v>
      </c>
      <c r="D31">
        <v>5.0999999999999996</v>
      </c>
      <c r="E31">
        <v>1</v>
      </c>
      <c r="F31">
        <f>M30</f>
        <v>0.2</v>
      </c>
      <c r="G31">
        <f>ROUND(D31*E31*F31,2)</f>
        <v>1.02</v>
      </c>
    </row>
    <row r="34" spans="1:14" ht="16.2" x14ac:dyDescent="0.3">
      <c r="B34" s="7" t="s">
        <v>18</v>
      </c>
      <c r="C34" s="7"/>
      <c r="D34" s="3"/>
      <c r="F34" t="s">
        <v>12</v>
      </c>
      <c r="G34">
        <f>SUM(G9:G31)</f>
        <v>136.38000000000005</v>
      </c>
      <c r="H34" t="s">
        <v>33</v>
      </c>
    </row>
    <row r="35" spans="1:14" x14ac:dyDescent="0.3">
      <c r="A35" s="4"/>
      <c r="B35" s="4"/>
      <c r="C35" s="4"/>
      <c r="D35" s="3"/>
    </row>
    <row r="36" spans="1:14" x14ac:dyDescent="0.3">
      <c r="A36">
        <v>2.2000000000000002</v>
      </c>
      <c r="B36" t="s">
        <v>36</v>
      </c>
      <c r="K36" t="s">
        <v>24</v>
      </c>
    </row>
    <row r="37" spans="1:14" x14ac:dyDescent="0.3">
      <c r="A37" s="2" t="s">
        <v>37</v>
      </c>
      <c r="B37" t="s">
        <v>19</v>
      </c>
      <c r="J37" t="s">
        <v>29</v>
      </c>
      <c r="K37" t="s">
        <v>26</v>
      </c>
      <c r="L37" t="s">
        <v>27</v>
      </c>
      <c r="M37" t="s">
        <v>28</v>
      </c>
      <c r="N37" t="s">
        <v>30</v>
      </c>
    </row>
    <row r="38" spans="1:14" x14ac:dyDescent="0.3">
      <c r="B38" t="s">
        <v>38</v>
      </c>
      <c r="C38" t="s">
        <v>7</v>
      </c>
      <c r="D38">
        <f>J38</f>
        <v>23.4</v>
      </c>
      <c r="E38">
        <f>L39</f>
        <v>0.2</v>
      </c>
      <c r="F38">
        <f>M38</f>
        <v>0.8</v>
      </c>
      <c r="G38">
        <f>ROUND(D38*E38*F38,2)</f>
        <v>3.74</v>
      </c>
      <c r="J38" s="6">
        <f>K38+L38*N38</f>
        <v>23.4</v>
      </c>
      <c r="K38" s="5">
        <v>22.4</v>
      </c>
      <c r="L38" s="5">
        <v>1</v>
      </c>
      <c r="M38" s="5">
        <v>0.8</v>
      </c>
      <c r="N38" s="5">
        <v>1</v>
      </c>
    </row>
    <row r="39" spans="1:14" x14ac:dyDescent="0.3">
      <c r="C39" t="s">
        <v>8</v>
      </c>
      <c r="D39">
        <f t="shared" ref="D39:D54" si="2">J39</f>
        <v>23.4</v>
      </c>
      <c r="E39">
        <f>L39</f>
        <v>0.2</v>
      </c>
      <c r="F39">
        <f>M38</f>
        <v>0.8</v>
      </c>
      <c r="G39">
        <f t="shared" ref="G39:G53" si="3">ROUND(D39*E39*F39,2)</f>
        <v>3.74</v>
      </c>
      <c r="J39" s="6">
        <f>K39+L38*N39</f>
        <v>23.4</v>
      </c>
      <c r="K39" s="5">
        <v>22.4</v>
      </c>
      <c r="L39" s="5">
        <v>0.2</v>
      </c>
      <c r="N39" s="5">
        <v>1</v>
      </c>
    </row>
    <row r="40" spans="1:14" x14ac:dyDescent="0.3">
      <c r="C40" t="s">
        <v>9</v>
      </c>
      <c r="D40">
        <f t="shared" si="2"/>
        <v>30.4</v>
      </c>
      <c r="E40">
        <f>L39</f>
        <v>0.2</v>
      </c>
      <c r="F40">
        <f>M38</f>
        <v>0.8</v>
      </c>
      <c r="G40">
        <f t="shared" si="3"/>
        <v>4.8600000000000003</v>
      </c>
      <c r="J40" s="6">
        <f>K40+L38*N40</f>
        <v>30.4</v>
      </c>
      <c r="K40" s="5">
        <v>29.4</v>
      </c>
      <c r="N40" s="5">
        <v>1</v>
      </c>
    </row>
    <row r="41" spans="1:14" x14ac:dyDescent="0.3">
      <c r="C41" t="s">
        <v>10</v>
      </c>
      <c r="D41">
        <f t="shared" si="2"/>
        <v>30.4</v>
      </c>
      <c r="E41">
        <f>L39</f>
        <v>0.2</v>
      </c>
      <c r="F41">
        <f>M38</f>
        <v>0.8</v>
      </c>
      <c r="G41">
        <f t="shared" si="3"/>
        <v>4.8600000000000003</v>
      </c>
      <c r="J41" s="6">
        <f>K41+L38*N41</f>
        <v>30.4</v>
      </c>
      <c r="K41" s="5">
        <v>29.4</v>
      </c>
      <c r="N41" s="5">
        <v>1</v>
      </c>
    </row>
    <row r="42" spans="1:14" x14ac:dyDescent="0.3">
      <c r="C42" s="1">
        <v>1</v>
      </c>
      <c r="D42">
        <f t="shared" si="2"/>
        <v>3.6500000000000004</v>
      </c>
      <c r="E42">
        <f>L39</f>
        <v>0.2</v>
      </c>
      <c r="F42">
        <f>M38</f>
        <v>0.8</v>
      </c>
      <c r="G42">
        <f t="shared" si="3"/>
        <v>0.57999999999999996</v>
      </c>
      <c r="J42" s="6">
        <f>K42-L38*N42</f>
        <v>3.6500000000000004</v>
      </c>
      <c r="K42" s="5">
        <v>4.6500000000000004</v>
      </c>
      <c r="N42" s="5">
        <v>1</v>
      </c>
    </row>
    <row r="43" spans="1:14" x14ac:dyDescent="0.3">
      <c r="C43" s="1">
        <v>2</v>
      </c>
      <c r="D43">
        <f t="shared" si="2"/>
        <v>5</v>
      </c>
      <c r="E43">
        <f>L39</f>
        <v>0.2</v>
      </c>
      <c r="F43">
        <f>M38</f>
        <v>0.8</v>
      </c>
      <c r="G43">
        <f t="shared" si="3"/>
        <v>0.8</v>
      </c>
      <c r="J43" s="6">
        <f>K43-L38*N43</f>
        <v>5</v>
      </c>
      <c r="K43" s="5">
        <v>7</v>
      </c>
      <c r="N43" s="5">
        <v>2</v>
      </c>
    </row>
    <row r="44" spans="1:14" x14ac:dyDescent="0.3">
      <c r="C44" s="1">
        <v>3</v>
      </c>
      <c r="D44">
        <f t="shared" si="2"/>
        <v>3.6500000000000004</v>
      </c>
      <c r="E44">
        <f>L39</f>
        <v>0.2</v>
      </c>
      <c r="F44">
        <f>M38</f>
        <v>0.8</v>
      </c>
      <c r="G44">
        <f t="shared" si="3"/>
        <v>0.57999999999999996</v>
      </c>
      <c r="J44" s="6">
        <f>K44-L38*N44</f>
        <v>3.6500000000000004</v>
      </c>
      <c r="K44" s="5">
        <v>4.6500000000000004</v>
      </c>
      <c r="N44" s="5">
        <v>1</v>
      </c>
    </row>
    <row r="45" spans="1:14" x14ac:dyDescent="0.3">
      <c r="C45" s="1">
        <v>4</v>
      </c>
      <c r="D45">
        <f t="shared" si="2"/>
        <v>3.6500000000000004</v>
      </c>
      <c r="E45">
        <f>L39</f>
        <v>0.2</v>
      </c>
      <c r="F45">
        <f>M38</f>
        <v>0.8</v>
      </c>
      <c r="G45">
        <f t="shared" si="3"/>
        <v>0.57999999999999996</v>
      </c>
      <c r="J45" s="6">
        <f>K45-L38*N45</f>
        <v>3.6500000000000004</v>
      </c>
      <c r="K45" s="5">
        <v>4.6500000000000004</v>
      </c>
      <c r="N45" s="5">
        <v>1</v>
      </c>
    </row>
    <row r="46" spans="1:14" x14ac:dyDescent="0.3">
      <c r="C46" s="1">
        <v>5</v>
      </c>
      <c r="D46">
        <f t="shared" si="2"/>
        <v>3.6500000000000004</v>
      </c>
      <c r="E46">
        <f>L39</f>
        <v>0.2</v>
      </c>
      <c r="F46">
        <f>M38</f>
        <v>0.8</v>
      </c>
      <c r="G46">
        <f t="shared" si="3"/>
        <v>0.57999999999999996</v>
      </c>
      <c r="J46" s="6">
        <f>K46-L38*N46</f>
        <v>3.6500000000000004</v>
      </c>
      <c r="K46" s="5">
        <v>4.6500000000000004</v>
      </c>
      <c r="N46" s="5">
        <v>1</v>
      </c>
    </row>
    <row r="47" spans="1:14" x14ac:dyDescent="0.3">
      <c r="C47" s="1">
        <v>6</v>
      </c>
      <c r="D47">
        <f t="shared" si="2"/>
        <v>4.25</v>
      </c>
      <c r="E47">
        <f>L39</f>
        <v>0.2</v>
      </c>
      <c r="F47">
        <f>M38</f>
        <v>0.8</v>
      </c>
      <c r="G47">
        <f t="shared" si="3"/>
        <v>0.68</v>
      </c>
      <c r="J47" s="6">
        <v>4.25</v>
      </c>
      <c r="K47" s="5"/>
      <c r="N47" s="5">
        <v>1</v>
      </c>
    </row>
    <row r="48" spans="1:14" x14ac:dyDescent="0.3">
      <c r="C48" s="1">
        <v>7</v>
      </c>
      <c r="D48">
        <f t="shared" si="2"/>
        <v>3.6500000000000004</v>
      </c>
      <c r="E48">
        <f>L39</f>
        <v>0.2</v>
      </c>
      <c r="F48">
        <f>M38</f>
        <v>0.8</v>
      </c>
      <c r="G48">
        <f t="shared" si="3"/>
        <v>0.57999999999999996</v>
      </c>
      <c r="J48" s="6">
        <f>K48-L38*N48</f>
        <v>3.6500000000000004</v>
      </c>
      <c r="K48" s="5">
        <v>4.6500000000000004</v>
      </c>
      <c r="N48" s="5">
        <v>1</v>
      </c>
    </row>
    <row r="49" spans="1:14" x14ac:dyDescent="0.3">
      <c r="C49" s="1">
        <v>8</v>
      </c>
      <c r="D49">
        <f t="shared" si="2"/>
        <v>3.6500000000000004</v>
      </c>
      <c r="E49">
        <f>L39</f>
        <v>0.2</v>
      </c>
      <c r="F49">
        <f>M38</f>
        <v>0.8</v>
      </c>
      <c r="G49">
        <f t="shared" si="3"/>
        <v>0.57999999999999996</v>
      </c>
      <c r="J49" s="6">
        <f>K49-L38*N49</f>
        <v>3.6500000000000004</v>
      </c>
      <c r="K49" s="5">
        <v>4.6500000000000004</v>
      </c>
      <c r="N49" s="5">
        <v>1</v>
      </c>
    </row>
    <row r="50" spans="1:14" x14ac:dyDescent="0.3">
      <c r="C50" s="1">
        <v>9</v>
      </c>
      <c r="D50">
        <f t="shared" si="2"/>
        <v>5</v>
      </c>
      <c r="E50">
        <f>L39</f>
        <v>0.2</v>
      </c>
      <c r="F50">
        <f>M38</f>
        <v>0.8</v>
      </c>
      <c r="G50">
        <f t="shared" si="3"/>
        <v>0.8</v>
      </c>
      <c r="J50" s="6">
        <f>K50-L38*N50</f>
        <v>5</v>
      </c>
      <c r="K50" s="5">
        <v>7</v>
      </c>
      <c r="N50" s="5">
        <v>2</v>
      </c>
    </row>
    <row r="51" spans="1:14" x14ac:dyDescent="0.3">
      <c r="C51" s="1">
        <v>10</v>
      </c>
      <c r="D51">
        <f t="shared" si="2"/>
        <v>3.6500000000000004</v>
      </c>
      <c r="E51">
        <f>L39</f>
        <v>0.2</v>
      </c>
      <c r="F51">
        <f>M38</f>
        <v>0.8</v>
      </c>
      <c r="G51">
        <f t="shared" si="3"/>
        <v>0.57999999999999996</v>
      </c>
      <c r="J51" s="6">
        <f>K51-L38*N51</f>
        <v>3.6500000000000004</v>
      </c>
      <c r="K51" s="5">
        <v>4.6500000000000004</v>
      </c>
      <c r="N51" s="5">
        <v>1</v>
      </c>
    </row>
    <row r="52" spans="1:14" x14ac:dyDescent="0.3">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
      <c r="C53" s="1">
        <v>2</v>
      </c>
      <c r="D53">
        <f t="shared" si="2"/>
        <v>1.35</v>
      </c>
      <c r="E53">
        <f>L52</f>
        <v>0.2</v>
      </c>
      <c r="F53">
        <f>M52</f>
        <v>0.8</v>
      </c>
      <c r="G53">
        <f t="shared" si="3"/>
        <v>0.22</v>
      </c>
      <c r="J53" s="6">
        <f>K53-L38*N53</f>
        <v>1.35</v>
      </c>
      <c r="K53" s="5">
        <v>2.35</v>
      </c>
      <c r="N53" s="5">
        <v>1</v>
      </c>
    </row>
    <row r="54" spans="1:14" x14ac:dyDescent="0.3">
      <c r="C54" s="1">
        <v>3</v>
      </c>
      <c r="D54">
        <f t="shared" si="2"/>
        <v>1.35</v>
      </c>
      <c r="E54">
        <f>L52</f>
        <v>0.2</v>
      </c>
      <c r="F54">
        <f>M52</f>
        <v>0.8</v>
      </c>
      <c r="G54">
        <f>ROUND(D54*E54*F54,2)</f>
        <v>0.22</v>
      </c>
      <c r="J54" s="6">
        <f>K54-L38*N54</f>
        <v>1.35</v>
      </c>
      <c r="K54" s="5">
        <v>2.35</v>
      </c>
      <c r="N54" s="5">
        <v>1</v>
      </c>
    </row>
    <row r="55" spans="1:14" x14ac:dyDescent="0.3">
      <c r="A55" s="2" t="s">
        <v>43</v>
      </c>
      <c r="B55" t="s">
        <v>11</v>
      </c>
    </row>
    <row r="56" spans="1:14" x14ac:dyDescent="0.3">
      <c r="C56" s="1">
        <v>1</v>
      </c>
      <c r="D56">
        <v>6</v>
      </c>
      <c r="E56">
        <f>L52</f>
        <v>0.2</v>
      </c>
      <c r="F56">
        <f>M56</f>
        <v>0.2</v>
      </c>
      <c r="G56">
        <f>ROUND(D56*E56*F56,2)</f>
        <v>0.24</v>
      </c>
      <c r="M56" s="5">
        <v>0.2</v>
      </c>
    </row>
    <row r="57" spans="1:14" x14ac:dyDescent="0.3">
      <c r="C57" s="1">
        <v>2</v>
      </c>
      <c r="D57">
        <v>2</v>
      </c>
      <c r="E57">
        <f>L52</f>
        <v>0.2</v>
      </c>
      <c r="F57">
        <f>M56</f>
        <v>0.2</v>
      </c>
      <c r="G57">
        <f>ROUND(D57*E57*F57,2)</f>
        <v>0.08</v>
      </c>
      <c r="M57" s="5"/>
    </row>
    <row r="58" spans="1:14" x14ac:dyDescent="0.3">
      <c r="C58" s="1">
        <v>3</v>
      </c>
      <c r="D58">
        <v>2</v>
      </c>
      <c r="E58">
        <f>L52</f>
        <v>0.2</v>
      </c>
      <c r="F58">
        <f>M56</f>
        <v>0.2</v>
      </c>
      <c r="G58">
        <f>ROUND(D58*E58*F58,2)</f>
        <v>0.08</v>
      </c>
      <c r="M58" s="5"/>
    </row>
    <row r="59" spans="1:14" x14ac:dyDescent="0.3">
      <c r="A59" s="2" t="s">
        <v>44</v>
      </c>
      <c r="B59" t="s">
        <v>20</v>
      </c>
      <c r="C59" s="1"/>
      <c r="D59">
        <v>87.77</v>
      </c>
      <c r="E59">
        <f>L52</f>
        <v>0.2</v>
      </c>
      <c r="F59">
        <f>M59</f>
        <v>0.2</v>
      </c>
      <c r="G59">
        <f>ROUND(D59*E59*F59,2)</f>
        <v>3.51</v>
      </c>
      <c r="M59" s="5">
        <v>0.2</v>
      </c>
    </row>
    <row r="60" spans="1:14" x14ac:dyDescent="0.3">
      <c r="A60" s="2" t="s">
        <v>45</v>
      </c>
      <c r="B60" t="s">
        <v>25</v>
      </c>
      <c r="C60" s="1">
        <v>1</v>
      </c>
      <c r="D60">
        <v>5.0999999999999996</v>
      </c>
      <c r="E60">
        <f>L52</f>
        <v>0.2</v>
      </c>
      <c r="F60">
        <f>M59</f>
        <v>0.2</v>
      </c>
      <c r="G60">
        <f>ROUND(D60*E60*F60,2)</f>
        <v>0.2</v>
      </c>
    </row>
    <row r="63" spans="1:14" ht="16.2" x14ac:dyDescent="0.3">
      <c r="B63" s="7" t="s">
        <v>39</v>
      </c>
      <c r="C63" s="7"/>
      <c r="D63" s="3"/>
      <c r="F63" t="s">
        <v>12</v>
      </c>
      <c r="G63">
        <f>SUM(G38:G60)</f>
        <v>28.339999999999979</v>
      </c>
      <c r="H63" t="s">
        <v>33</v>
      </c>
    </row>
    <row r="64" spans="1:14" x14ac:dyDescent="0.3">
      <c r="A64" s="4"/>
      <c r="B64" s="4"/>
      <c r="C64" s="4"/>
      <c r="D64" s="3"/>
    </row>
    <row r="65" spans="1:14" x14ac:dyDescent="0.3">
      <c r="A65" s="4"/>
      <c r="B65" s="4"/>
      <c r="C65" s="4"/>
      <c r="D65" s="3"/>
    </row>
    <row r="66" spans="1:14" x14ac:dyDescent="0.3">
      <c r="A66">
        <v>3</v>
      </c>
      <c r="B66" t="s">
        <v>22</v>
      </c>
    </row>
    <row r="67" spans="1:14" x14ac:dyDescent="0.3">
      <c r="A67">
        <v>3.1</v>
      </c>
      <c r="B67" t="s">
        <v>19</v>
      </c>
      <c r="K67" t="s">
        <v>24</v>
      </c>
    </row>
    <row r="68" spans="1:14" x14ac:dyDescent="0.3">
      <c r="A68" s="2" t="s">
        <v>46</v>
      </c>
      <c r="B68" t="s">
        <v>50</v>
      </c>
      <c r="J68" t="s">
        <v>29</v>
      </c>
      <c r="K68" t="s">
        <v>26</v>
      </c>
      <c r="L68" t="s">
        <v>27</v>
      </c>
      <c r="M68" t="s">
        <v>28</v>
      </c>
      <c r="N68" t="s">
        <v>30</v>
      </c>
    </row>
    <row r="69" spans="1:14" x14ac:dyDescent="0.3">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
      <c r="C70" t="s">
        <v>8</v>
      </c>
      <c r="D70">
        <f t="shared" ref="D70:D85" si="5">J70</f>
        <v>23.2</v>
      </c>
      <c r="E70">
        <f>L69</f>
        <v>0.8</v>
      </c>
      <c r="F70">
        <f>M69</f>
        <v>0.8</v>
      </c>
      <c r="G70">
        <f t="shared" si="4"/>
        <v>14.85</v>
      </c>
      <c r="J70" s="6">
        <f>K70+L69*N70</f>
        <v>23.2</v>
      </c>
      <c r="K70" s="5">
        <v>22.4</v>
      </c>
      <c r="N70" s="5">
        <v>1</v>
      </c>
    </row>
    <row r="71" spans="1:14" x14ac:dyDescent="0.3">
      <c r="C71" t="s">
        <v>9</v>
      </c>
      <c r="D71">
        <f t="shared" si="5"/>
        <v>30.2</v>
      </c>
      <c r="E71">
        <f>L69</f>
        <v>0.8</v>
      </c>
      <c r="F71">
        <f>M69</f>
        <v>0.8</v>
      </c>
      <c r="G71">
        <f t="shared" si="4"/>
        <v>19.329999999999998</v>
      </c>
      <c r="J71" s="6">
        <f>K71+L69*N71</f>
        <v>30.2</v>
      </c>
      <c r="K71" s="5">
        <v>29.4</v>
      </c>
      <c r="N71" s="5">
        <v>1</v>
      </c>
    </row>
    <row r="72" spans="1:14" x14ac:dyDescent="0.3">
      <c r="C72" t="s">
        <v>10</v>
      </c>
      <c r="D72">
        <f t="shared" si="5"/>
        <v>30.2</v>
      </c>
      <c r="E72">
        <f>L69</f>
        <v>0.8</v>
      </c>
      <c r="F72">
        <f>M69</f>
        <v>0.8</v>
      </c>
      <c r="G72">
        <f t="shared" si="4"/>
        <v>19.329999999999998</v>
      </c>
      <c r="J72" s="6">
        <f>K72+L69*N72</f>
        <v>30.2</v>
      </c>
      <c r="K72" s="5">
        <v>29.4</v>
      </c>
      <c r="N72" s="5">
        <v>1</v>
      </c>
    </row>
    <row r="73" spans="1:14" x14ac:dyDescent="0.3">
      <c r="C73" s="1">
        <v>1</v>
      </c>
      <c r="D73">
        <f t="shared" si="5"/>
        <v>3.8500000000000005</v>
      </c>
      <c r="E73">
        <f>L69</f>
        <v>0.8</v>
      </c>
      <c r="F73">
        <f>M69</f>
        <v>0.8</v>
      </c>
      <c r="G73">
        <f t="shared" si="4"/>
        <v>2.46</v>
      </c>
      <c r="J73" s="6">
        <f>K73-L69*N73</f>
        <v>3.8500000000000005</v>
      </c>
      <c r="K73" s="5">
        <v>4.6500000000000004</v>
      </c>
      <c r="N73" s="5">
        <v>1</v>
      </c>
    </row>
    <row r="74" spans="1:14" x14ac:dyDescent="0.3">
      <c r="C74" s="1">
        <v>2</v>
      </c>
      <c r="D74">
        <f t="shared" si="5"/>
        <v>5.4</v>
      </c>
      <c r="E74">
        <f>L69</f>
        <v>0.8</v>
      </c>
      <c r="F74">
        <f>M69</f>
        <v>0.8</v>
      </c>
      <c r="G74">
        <f t="shared" si="4"/>
        <v>3.46</v>
      </c>
      <c r="J74" s="6">
        <f>K74-L69*N74</f>
        <v>5.4</v>
      </c>
      <c r="K74" s="5">
        <v>7</v>
      </c>
      <c r="N74" s="5">
        <v>2</v>
      </c>
    </row>
    <row r="75" spans="1:14" x14ac:dyDescent="0.3">
      <c r="C75" s="1">
        <v>3</v>
      </c>
      <c r="D75">
        <f t="shared" si="5"/>
        <v>3.8500000000000005</v>
      </c>
      <c r="E75">
        <f>L69</f>
        <v>0.8</v>
      </c>
      <c r="F75">
        <f>M69</f>
        <v>0.8</v>
      </c>
      <c r="G75">
        <f t="shared" si="4"/>
        <v>2.46</v>
      </c>
      <c r="J75" s="6">
        <f>K75-L69*N75</f>
        <v>3.8500000000000005</v>
      </c>
      <c r="K75" s="5">
        <v>4.6500000000000004</v>
      </c>
      <c r="N75" s="5">
        <v>1</v>
      </c>
    </row>
    <row r="76" spans="1:14" x14ac:dyDescent="0.3">
      <c r="C76" s="1">
        <v>4</v>
      </c>
      <c r="D76">
        <f t="shared" si="5"/>
        <v>3.8500000000000005</v>
      </c>
      <c r="E76">
        <f>L69</f>
        <v>0.8</v>
      </c>
      <c r="F76">
        <f>M69</f>
        <v>0.8</v>
      </c>
      <c r="G76">
        <f t="shared" si="4"/>
        <v>2.46</v>
      </c>
      <c r="J76" s="6">
        <f>K76-L69*N76</f>
        <v>3.8500000000000005</v>
      </c>
      <c r="K76" s="5">
        <v>4.6500000000000004</v>
      </c>
      <c r="N76" s="5">
        <v>1</v>
      </c>
    </row>
    <row r="77" spans="1:14" x14ac:dyDescent="0.3">
      <c r="C77" s="1">
        <v>5</v>
      </c>
      <c r="D77">
        <f t="shared" si="5"/>
        <v>3.8500000000000005</v>
      </c>
      <c r="E77">
        <f>L69</f>
        <v>0.8</v>
      </c>
      <c r="F77">
        <f>M69</f>
        <v>0.8</v>
      </c>
      <c r="G77">
        <f t="shared" si="4"/>
        <v>2.46</v>
      </c>
      <c r="J77" s="6">
        <f>K77-L69*N77</f>
        <v>3.8500000000000005</v>
      </c>
      <c r="K77" s="5">
        <v>4.6500000000000004</v>
      </c>
      <c r="N77" s="5">
        <v>1</v>
      </c>
    </row>
    <row r="78" spans="1:14" x14ac:dyDescent="0.3">
      <c r="C78" s="1">
        <v>6</v>
      </c>
      <c r="D78">
        <f t="shared" si="5"/>
        <v>4.25</v>
      </c>
      <c r="E78">
        <f>L69</f>
        <v>0.8</v>
      </c>
      <c r="F78">
        <f>M69</f>
        <v>0.8</v>
      </c>
      <c r="G78">
        <f t="shared" si="4"/>
        <v>2.72</v>
      </c>
      <c r="J78" s="6">
        <v>4.25</v>
      </c>
      <c r="K78" s="5"/>
      <c r="N78" s="5">
        <v>1</v>
      </c>
    </row>
    <row r="79" spans="1:14" x14ac:dyDescent="0.3">
      <c r="C79" s="1">
        <v>7</v>
      </c>
      <c r="D79">
        <f t="shared" si="5"/>
        <v>3.8500000000000005</v>
      </c>
      <c r="E79">
        <f>L69</f>
        <v>0.8</v>
      </c>
      <c r="F79">
        <f>M69</f>
        <v>0.8</v>
      </c>
      <c r="G79">
        <f t="shared" si="4"/>
        <v>2.46</v>
      </c>
      <c r="J79" s="6">
        <f>K79-L69*N79</f>
        <v>3.8500000000000005</v>
      </c>
      <c r="K79" s="5">
        <v>4.6500000000000004</v>
      </c>
      <c r="N79" s="5">
        <v>1</v>
      </c>
    </row>
    <row r="80" spans="1:14" x14ac:dyDescent="0.3">
      <c r="C80" s="1">
        <v>8</v>
      </c>
      <c r="D80">
        <f t="shared" si="5"/>
        <v>3.8500000000000005</v>
      </c>
      <c r="E80">
        <f>L69</f>
        <v>0.8</v>
      </c>
      <c r="F80">
        <f>M69</f>
        <v>0.8</v>
      </c>
      <c r="G80">
        <f t="shared" si="4"/>
        <v>2.46</v>
      </c>
      <c r="J80" s="6">
        <f>K80-L69*N80</f>
        <v>3.8500000000000005</v>
      </c>
      <c r="K80" s="5">
        <v>4.6500000000000004</v>
      </c>
      <c r="N80" s="5">
        <v>1</v>
      </c>
    </row>
    <row r="81" spans="1:14" x14ac:dyDescent="0.3">
      <c r="C81" s="1">
        <v>9</v>
      </c>
      <c r="D81">
        <f t="shared" si="5"/>
        <v>5.4</v>
      </c>
      <c r="E81">
        <f>L69</f>
        <v>0.8</v>
      </c>
      <c r="F81">
        <f>M69</f>
        <v>0.8</v>
      </c>
      <c r="G81">
        <f t="shared" si="4"/>
        <v>3.46</v>
      </c>
      <c r="J81" s="6">
        <f>K81-L69*N81</f>
        <v>5.4</v>
      </c>
      <c r="K81" s="5">
        <v>7</v>
      </c>
      <c r="N81" s="5">
        <v>2</v>
      </c>
    </row>
    <row r="82" spans="1:14" x14ac:dyDescent="0.3">
      <c r="C82" s="1">
        <v>10</v>
      </c>
      <c r="D82">
        <f t="shared" si="5"/>
        <v>3.8500000000000005</v>
      </c>
      <c r="E82">
        <f>L69</f>
        <v>0.8</v>
      </c>
      <c r="F82">
        <f>M69</f>
        <v>0.8</v>
      </c>
      <c r="G82">
        <f t="shared" si="4"/>
        <v>2.46</v>
      </c>
      <c r="J82" s="6">
        <f>K82-L69*N82</f>
        <v>3.8500000000000005</v>
      </c>
      <c r="K82" s="5">
        <v>4.6500000000000004</v>
      </c>
      <c r="N82" s="5">
        <v>1</v>
      </c>
    </row>
    <row r="83" spans="1:14" x14ac:dyDescent="0.3">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
      <c r="C84" s="1">
        <v>2</v>
      </c>
      <c r="D84">
        <f t="shared" si="5"/>
        <v>1.55</v>
      </c>
      <c r="E84">
        <f>L83</f>
        <v>0.5</v>
      </c>
      <c r="F84">
        <f>M83</f>
        <v>0.8</v>
      </c>
      <c r="G84">
        <f t="shared" si="4"/>
        <v>0.62</v>
      </c>
      <c r="J84" s="6">
        <f>K84-L69*N84</f>
        <v>1.55</v>
      </c>
      <c r="K84" s="5">
        <v>2.35</v>
      </c>
      <c r="N84" s="5">
        <v>1</v>
      </c>
    </row>
    <row r="85" spans="1:14" x14ac:dyDescent="0.3">
      <c r="C85" s="1">
        <v>3</v>
      </c>
      <c r="D85">
        <f t="shared" si="5"/>
        <v>1.55</v>
      </c>
      <c r="E85">
        <f>L83</f>
        <v>0.5</v>
      </c>
      <c r="F85">
        <f>M83</f>
        <v>0.8</v>
      </c>
      <c r="G85">
        <f t="shared" si="4"/>
        <v>0.62</v>
      </c>
      <c r="J85" s="6">
        <f>K85-L69*N85</f>
        <v>1.55</v>
      </c>
      <c r="K85" s="5">
        <v>2.35</v>
      </c>
      <c r="N85" s="5">
        <v>1</v>
      </c>
    </row>
    <row r="86" spans="1:14" x14ac:dyDescent="0.3">
      <c r="A86" s="2" t="s">
        <v>47</v>
      </c>
      <c r="B86" t="s">
        <v>11</v>
      </c>
    </row>
    <row r="87" spans="1:14" x14ac:dyDescent="0.3">
      <c r="A87" s="2"/>
      <c r="C87" s="1">
        <v>1</v>
      </c>
      <c r="D87">
        <v>6</v>
      </c>
      <c r="E87">
        <v>1.5</v>
      </c>
      <c r="F87">
        <f>M87</f>
        <v>0.2</v>
      </c>
      <c r="G87">
        <f>ROUND(D87*E87*F87,2)</f>
        <v>1.8</v>
      </c>
      <c r="M87" s="5">
        <v>0.2</v>
      </c>
    </row>
    <row r="88" spans="1:14" x14ac:dyDescent="0.3">
      <c r="A88" s="2"/>
      <c r="C88" s="1">
        <v>2</v>
      </c>
      <c r="D88">
        <v>2</v>
      </c>
      <c r="E88">
        <v>0.7</v>
      </c>
      <c r="F88">
        <f>M87</f>
        <v>0.2</v>
      </c>
      <c r="G88">
        <f>ROUND(D88*E88*F88,2)</f>
        <v>0.28000000000000003</v>
      </c>
      <c r="M88" s="5"/>
    </row>
    <row r="89" spans="1:14" x14ac:dyDescent="0.3">
      <c r="A89" s="2"/>
      <c r="C89" s="1">
        <v>3</v>
      </c>
      <c r="D89">
        <v>2</v>
      </c>
      <c r="E89">
        <v>0.7</v>
      </c>
      <c r="F89">
        <f>M87</f>
        <v>0.2</v>
      </c>
      <c r="G89">
        <f>ROUND(D89*E89*F89,2)</f>
        <v>0.28000000000000003</v>
      </c>
      <c r="M89" s="5"/>
    </row>
    <row r="90" spans="1:14" x14ac:dyDescent="0.3">
      <c r="A90" s="2" t="s">
        <v>48</v>
      </c>
      <c r="B90" t="s">
        <v>20</v>
      </c>
      <c r="C90" s="1"/>
      <c r="D90">
        <v>87.77</v>
      </c>
      <c r="E90">
        <v>0.6</v>
      </c>
      <c r="F90">
        <f>M90</f>
        <v>0.15</v>
      </c>
      <c r="G90">
        <f>ROUND(D90*E90*F90,2)</f>
        <v>7.9</v>
      </c>
      <c r="M90" s="5">
        <v>0.15</v>
      </c>
    </row>
    <row r="91" spans="1:14" x14ac:dyDescent="0.3">
      <c r="A91" s="2" t="s">
        <v>49</v>
      </c>
      <c r="B91" t="s">
        <v>25</v>
      </c>
      <c r="C91" s="1">
        <v>1</v>
      </c>
      <c r="D91">
        <v>5</v>
      </c>
      <c r="E91">
        <v>0.9</v>
      </c>
      <c r="F91">
        <f>M87</f>
        <v>0.2</v>
      </c>
      <c r="G91">
        <f>ROUND(D91*E91*F91,2)</f>
        <v>0.9</v>
      </c>
    </row>
    <row r="93" spans="1:14" x14ac:dyDescent="0.3">
      <c r="A93" s="2" t="s">
        <v>177</v>
      </c>
      <c r="B93" t="s">
        <v>175</v>
      </c>
      <c r="C93" s="1" t="s">
        <v>178</v>
      </c>
      <c r="D93">
        <v>1.6</v>
      </c>
      <c r="E93">
        <v>0.74</v>
      </c>
      <c r="F93">
        <v>0.2</v>
      </c>
      <c r="G93">
        <f>ROUND(D93*E93*F93,2)</f>
        <v>0.24</v>
      </c>
    </row>
    <row r="94" spans="1:14" x14ac:dyDescent="0.3">
      <c r="A94" s="2"/>
      <c r="C94" t="s">
        <v>179</v>
      </c>
      <c r="D94">
        <v>1.4</v>
      </c>
      <c r="E94">
        <v>0.54</v>
      </c>
      <c r="F94">
        <v>0.2</v>
      </c>
      <c r="G94">
        <f>ROUND(D94*E94*F94,2)</f>
        <v>0.15</v>
      </c>
    </row>
    <row r="95" spans="1:14" x14ac:dyDescent="0.3">
      <c r="A95" s="2"/>
    </row>
    <row r="96" spans="1:14" x14ac:dyDescent="0.3">
      <c r="A96" s="2"/>
    </row>
    <row r="98" spans="1:14" ht="16.2" x14ac:dyDescent="0.3">
      <c r="B98" s="7" t="s">
        <v>23</v>
      </c>
      <c r="C98" s="7"/>
      <c r="D98" s="7"/>
      <c r="E98" s="3"/>
      <c r="F98" t="s">
        <v>12</v>
      </c>
      <c r="G98">
        <f>SUM(G69:G93)</f>
        <v>108.55999999999996</v>
      </c>
      <c r="H98" t="s">
        <v>33</v>
      </c>
    </row>
    <row r="101" spans="1:14" x14ac:dyDescent="0.3">
      <c r="A101">
        <v>3.2</v>
      </c>
      <c r="B101" t="s">
        <v>34</v>
      </c>
      <c r="K101" t="s">
        <v>24</v>
      </c>
    </row>
    <row r="102" spans="1:14" x14ac:dyDescent="0.3">
      <c r="A102" s="2" t="s">
        <v>51</v>
      </c>
      <c r="B102" t="s">
        <v>50</v>
      </c>
      <c r="J102" t="s">
        <v>29</v>
      </c>
      <c r="K102" t="s">
        <v>26</v>
      </c>
      <c r="L102" t="s">
        <v>27</v>
      </c>
      <c r="M102" t="s">
        <v>28</v>
      </c>
      <c r="N102" t="s">
        <v>30</v>
      </c>
    </row>
    <row r="103" spans="1:14" x14ac:dyDescent="0.3">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
      <c r="C104" t="s">
        <v>8</v>
      </c>
      <c r="D104">
        <f t="shared" ref="D104:D119" si="7">J104</f>
        <v>22.75</v>
      </c>
      <c r="E104">
        <f>L104</f>
        <v>0.6</v>
      </c>
      <c r="F104">
        <f>M103</f>
        <v>0.25</v>
      </c>
      <c r="G104">
        <f t="shared" si="6"/>
        <v>3.41</v>
      </c>
      <c r="J104" s="6">
        <f>K104+L105*N104</f>
        <v>22.75</v>
      </c>
      <c r="K104" s="5">
        <v>22.4</v>
      </c>
      <c r="L104" s="5">
        <v>0.6</v>
      </c>
      <c r="N104" s="5">
        <v>1</v>
      </c>
    </row>
    <row r="105" spans="1:14" x14ac:dyDescent="0.3">
      <c r="C105" t="s">
        <v>9</v>
      </c>
      <c r="D105">
        <f t="shared" si="7"/>
        <v>29.75</v>
      </c>
      <c r="E105">
        <f>L104</f>
        <v>0.6</v>
      </c>
      <c r="F105">
        <f>M103</f>
        <v>0.25</v>
      </c>
      <c r="G105">
        <f t="shared" si="6"/>
        <v>4.46</v>
      </c>
      <c r="J105" s="6">
        <f>K105+L105*N105</f>
        <v>29.75</v>
      </c>
      <c r="K105" s="5">
        <v>29.4</v>
      </c>
      <c r="L105" s="5">
        <v>0.35</v>
      </c>
      <c r="N105" s="5">
        <v>1</v>
      </c>
    </row>
    <row r="106" spans="1:14" x14ac:dyDescent="0.3">
      <c r="C106" t="s">
        <v>10</v>
      </c>
      <c r="D106">
        <f t="shared" si="7"/>
        <v>29.75</v>
      </c>
      <c r="E106">
        <f>L104</f>
        <v>0.6</v>
      </c>
      <c r="F106">
        <f>M103</f>
        <v>0.25</v>
      </c>
      <c r="G106">
        <f t="shared" si="6"/>
        <v>4.46</v>
      </c>
      <c r="J106" s="6">
        <f>K106+L105*N106</f>
        <v>29.75</v>
      </c>
      <c r="K106" s="5">
        <v>29.4</v>
      </c>
      <c r="N106" s="5">
        <v>1</v>
      </c>
    </row>
    <row r="107" spans="1:14" x14ac:dyDescent="0.3">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
      <c r="C112" s="1">
        <v>6</v>
      </c>
      <c r="D112">
        <f t="shared" si="7"/>
        <v>4.25</v>
      </c>
      <c r="E112">
        <f>L104</f>
        <v>0.6</v>
      </c>
      <c r="F112">
        <f>M103</f>
        <v>0.25</v>
      </c>
      <c r="G112">
        <f t="shared" si="6"/>
        <v>0.64</v>
      </c>
      <c r="J112" s="6">
        <v>4.25</v>
      </c>
      <c r="K112" s="5"/>
      <c r="N112" s="5">
        <v>1</v>
      </c>
    </row>
    <row r="113" spans="1:14" x14ac:dyDescent="0.3">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
      <c r="C118" s="1">
        <v>2</v>
      </c>
      <c r="D118">
        <f>J118</f>
        <v>1.75</v>
      </c>
      <c r="E118">
        <f>L117</f>
        <v>0.5</v>
      </c>
      <c r="F118">
        <f>M103</f>
        <v>0.25</v>
      </c>
      <c r="G118">
        <f t="shared" si="6"/>
        <v>0.22</v>
      </c>
      <c r="J118" s="6">
        <f>K118-L104*N118</f>
        <v>1.75</v>
      </c>
      <c r="K118" s="5">
        <v>2.35</v>
      </c>
      <c r="N118" s="5">
        <v>1</v>
      </c>
    </row>
    <row r="119" spans="1:14" x14ac:dyDescent="0.3">
      <c r="C119" s="1">
        <v>3</v>
      </c>
      <c r="D119">
        <f t="shared" si="7"/>
        <v>1.75</v>
      </c>
      <c r="E119">
        <f>L117</f>
        <v>0.5</v>
      </c>
      <c r="F119">
        <f>M103</f>
        <v>0.25</v>
      </c>
      <c r="G119">
        <f t="shared" si="6"/>
        <v>0.22</v>
      </c>
      <c r="J119" s="6">
        <f>K119-L104*N119</f>
        <v>1.75</v>
      </c>
      <c r="K119" s="5">
        <v>2.35</v>
      </c>
      <c r="N119" s="5">
        <v>1</v>
      </c>
    </row>
    <row r="120" spans="1:14" x14ac:dyDescent="0.3">
      <c r="A120" s="2" t="s">
        <v>52</v>
      </c>
      <c r="B120" t="s">
        <v>11</v>
      </c>
    </row>
    <row r="121" spans="1:14" x14ac:dyDescent="0.3">
      <c r="A121" s="2"/>
      <c r="C121" s="1">
        <v>1</v>
      </c>
      <c r="D121">
        <v>6</v>
      </c>
      <c r="E121">
        <v>1.1000000000000001</v>
      </c>
      <c r="F121">
        <f>M121</f>
        <v>0.15</v>
      </c>
      <c r="G121">
        <f>ROUND(D121*E121*F121,2)</f>
        <v>0.99</v>
      </c>
      <c r="M121" s="5">
        <v>0.15</v>
      </c>
    </row>
    <row r="122" spans="1:14" x14ac:dyDescent="0.3">
      <c r="A122" s="2"/>
      <c r="D122">
        <v>5.7</v>
      </c>
      <c r="E122">
        <v>0.8</v>
      </c>
      <c r="F122">
        <f>M121</f>
        <v>0.15</v>
      </c>
      <c r="G122">
        <f t="shared" ref="G122:G127" si="8">ROUND(D122*E122*F122,2)</f>
        <v>0.68</v>
      </c>
      <c r="M122" s="5"/>
    </row>
    <row r="123" spans="1:14" x14ac:dyDescent="0.3">
      <c r="A123" s="2"/>
      <c r="D123">
        <v>5.4</v>
      </c>
      <c r="E123">
        <v>0.5</v>
      </c>
      <c r="F123">
        <f>M121</f>
        <v>0.15</v>
      </c>
      <c r="G123">
        <f t="shared" si="8"/>
        <v>0.41</v>
      </c>
      <c r="M123" s="5"/>
    </row>
    <row r="124" spans="1:14" x14ac:dyDescent="0.3">
      <c r="A124" s="2"/>
      <c r="C124" s="1">
        <v>2</v>
      </c>
      <c r="D124">
        <v>2</v>
      </c>
      <c r="E124">
        <v>0.6</v>
      </c>
      <c r="F124">
        <f>M124</f>
        <v>0.15</v>
      </c>
      <c r="G124">
        <f t="shared" si="8"/>
        <v>0.18</v>
      </c>
      <c r="M124" s="5">
        <v>0.15</v>
      </c>
    </row>
    <row r="125" spans="1:14" x14ac:dyDescent="0.3">
      <c r="A125" s="2"/>
      <c r="D125">
        <v>2</v>
      </c>
      <c r="E125">
        <v>0.3</v>
      </c>
      <c r="F125">
        <f>M124</f>
        <v>0.15</v>
      </c>
      <c r="G125">
        <f t="shared" si="8"/>
        <v>0.09</v>
      </c>
    </row>
    <row r="126" spans="1:14" x14ac:dyDescent="0.3">
      <c r="A126" s="2"/>
      <c r="C126" s="1">
        <v>3</v>
      </c>
      <c r="D126">
        <v>2</v>
      </c>
      <c r="E126">
        <v>0.6</v>
      </c>
      <c r="F126">
        <f>M124</f>
        <v>0.15</v>
      </c>
      <c r="G126">
        <f t="shared" si="8"/>
        <v>0.18</v>
      </c>
    </row>
    <row r="127" spans="1:14" x14ac:dyDescent="0.3">
      <c r="A127" s="2"/>
      <c r="D127">
        <v>2</v>
      </c>
      <c r="E127">
        <v>0.3</v>
      </c>
      <c r="F127">
        <f>M124</f>
        <v>0.15</v>
      </c>
      <c r="G127">
        <f t="shared" si="8"/>
        <v>0.09</v>
      </c>
    </row>
    <row r="128" spans="1:14" x14ac:dyDescent="0.3">
      <c r="A128" s="2"/>
    </row>
    <row r="129" spans="1:14" x14ac:dyDescent="0.3">
      <c r="A129" s="2" t="s">
        <v>53</v>
      </c>
      <c r="B129" t="s">
        <v>74</v>
      </c>
      <c r="C129" s="1"/>
      <c r="D129">
        <v>0</v>
      </c>
      <c r="E129">
        <v>0.6</v>
      </c>
      <c r="F129">
        <v>0.15</v>
      </c>
      <c r="G129">
        <f>ROUND(D129*E129*F129,2)</f>
        <v>0</v>
      </c>
    </row>
    <row r="130" spans="1:14" x14ac:dyDescent="0.3">
      <c r="A130" s="2" t="s">
        <v>54</v>
      </c>
      <c r="B130" t="s">
        <v>25</v>
      </c>
      <c r="C130" s="1">
        <v>1</v>
      </c>
      <c r="D130">
        <v>4.16</v>
      </c>
      <c r="E130">
        <v>0.9</v>
      </c>
      <c r="F130">
        <v>0.25</v>
      </c>
      <c r="G130">
        <f>ROUND(D130*E130*F130,2)</f>
        <v>0.94</v>
      </c>
    </row>
    <row r="133" spans="1:14" ht="16.2" x14ac:dyDescent="0.3">
      <c r="B133" s="7" t="s">
        <v>35</v>
      </c>
      <c r="C133" s="7"/>
      <c r="D133" s="7"/>
      <c r="E133" s="3"/>
      <c r="F133" t="s">
        <v>12</v>
      </c>
      <c r="G133">
        <f>SUM(G103:G130)+G94</f>
        <v>26.509999999999984</v>
      </c>
      <c r="H133" t="s">
        <v>33</v>
      </c>
    </row>
    <row r="136" spans="1:14" x14ac:dyDescent="0.3">
      <c r="A136">
        <v>4</v>
      </c>
      <c r="B136" t="s">
        <v>55</v>
      </c>
    </row>
    <row r="137" spans="1:14" ht="16.2" x14ac:dyDescent="0.3">
      <c r="A137">
        <v>4.0999999999999996</v>
      </c>
      <c r="B137" t="s">
        <v>57</v>
      </c>
      <c r="D137">
        <f>29.75+(5+2.6+4.65+0.35)*2+0.35+7+0.35+3.7+2.7</f>
        <v>69.050000000000011</v>
      </c>
      <c r="F137">
        <v>0.25</v>
      </c>
      <c r="G137">
        <f>ROUND(D137*F137,2)</f>
        <v>17.260000000000002</v>
      </c>
      <c r="H137" t="s">
        <v>32</v>
      </c>
    </row>
    <row r="138" spans="1:14" ht="16.2" x14ac:dyDescent="0.3">
      <c r="A138">
        <v>4.2</v>
      </c>
      <c r="B138" t="s">
        <v>25</v>
      </c>
      <c r="D138">
        <v>4.16</v>
      </c>
      <c r="F138">
        <v>0.25</v>
      </c>
      <c r="G138">
        <f>ROUND(D138*F138,2)</f>
        <v>1.04</v>
      </c>
      <c r="H138" t="s">
        <v>32</v>
      </c>
    </row>
    <row r="140" spans="1:14" ht="16.2" x14ac:dyDescent="0.3">
      <c r="B140" t="s">
        <v>55</v>
      </c>
      <c r="G140">
        <f>G137+G138</f>
        <v>18.3</v>
      </c>
      <c r="H140" t="s">
        <v>32</v>
      </c>
    </row>
    <row r="143" spans="1:14" x14ac:dyDescent="0.3">
      <c r="A143">
        <v>5</v>
      </c>
      <c r="B143" t="s">
        <v>58</v>
      </c>
      <c r="K143" t="s">
        <v>24</v>
      </c>
    </row>
    <row r="144" spans="1:14" x14ac:dyDescent="0.3">
      <c r="A144">
        <v>5.0999999999999996</v>
      </c>
      <c r="B144" t="s">
        <v>59</v>
      </c>
      <c r="J144" t="s">
        <v>29</v>
      </c>
      <c r="K144" t="s">
        <v>26</v>
      </c>
      <c r="L144" t="s">
        <v>27</v>
      </c>
      <c r="M144" t="s">
        <v>28</v>
      </c>
      <c r="N144" t="s">
        <v>30</v>
      </c>
    </row>
    <row r="145" spans="2:14" x14ac:dyDescent="0.3">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
      <c r="C147" t="s">
        <v>9</v>
      </c>
      <c r="D147">
        <f t="shared" si="10"/>
        <v>29.75</v>
      </c>
      <c r="E147">
        <f t="shared" si="11"/>
        <v>0.35</v>
      </c>
      <c r="F147">
        <f>M145</f>
        <v>0.3</v>
      </c>
      <c r="G147">
        <f t="shared" si="9"/>
        <v>3.12</v>
      </c>
      <c r="J147" s="6">
        <f>K147+L145*N147</f>
        <v>29.75</v>
      </c>
      <c r="K147" s="5">
        <v>29.4</v>
      </c>
      <c r="L147" s="8"/>
      <c r="N147" s="5">
        <v>1</v>
      </c>
    </row>
    <row r="148" spans="2:14" x14ac:dyDescent="0.3">
      <c r="C148" t="s">
        <v>10</v>
      </c>
      <c r="D148">
        <f t="shared" si="10"/>
        <v>29.75</v>
      </c>
      <c r="E148">
        <f t="shared" si="11"/>
        <v>0.35</v>
      </c>
      <c r="F148">
        <f>M145</f>
        <v>0.3</v>
      </c>
      <c r="G148">
        <f t="shared" si="9"/>
        <v>3.12</v>
      </c>
      <c r="J148" s="6">
        <f>K148+L145*N148</f>
        <v>29.75</v>
      </c>
      <c r="K148" s="5">
        <v>29.4</v>
      </c>
      <c r="N148" s="5">
        <v>1</v>
      </c>
    </row>
    <row r="149" spans="2:14" x14ac:dyDescent="0.3">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
      <c r="C150" s="1">
        <v>2</v>
      </c>
      <c r="D150">
        <f t="shared" si="10"/>
        <v>6.3</v>
      </c>
      <c r="E150">
        <f t="shared" si="11"/>
        <v>0.35</v>
      </c>
      <c r="F150">
        <f>M145</f>
        <v>0.3</v>
      </c>
      <c r="G150">
        <f t="shared" si="9"/>
        <v>0.66</v>
      </c>
      <c r="J150" s="6">
        <f>K150-L145*N150</f>
        <v>6.3</v>
      </c>
      <c r="K150" s="5">
        <v>7</v>
      </c>
      <c r="M150" s="8"/>
      <c r="N150" s="5">
        <v>2</v>
      </c>
    </row>
    <row r="151" spans="2:14" x14ac:dyDescent="0.3">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
      <c r="C154" s="1">
        <v>6</v>
      </c>
      <c r="D154">
        <f t="shared" si="10"/>
        <v>4.7</v>
      </c>
      <c r="E154">
        <f>L$145</f>
        <v>0.35</v>
      </c>
      <c r="F154">
        <f>M145</f>
        <v>0.3</v>
      </c>
      <c r="G154">
        <f t="shared" si="9"/>
        <v>0.49</v>
      </c>
      <c r="J154" s="6">
        <v>4.7</v>
      </c>
      <c r="K154" s="5"/>
      <c r="N154" s="5">
        <v>1</v>
      </c>
    </row>
    <row r="155" spans="2:14" x14ac:dyDescent="0.3">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
      <c r="C157" s="1">
        <v>9</v>
      </c>
      <c r="D157">
        <f t="shared" si="10"/>
        <v>6.3</v>
      </c>
      <c r="E157">
        <f t="shared" si="11"/>
        <v>0.35</v>
      </c>
      <c r="F157">
        <f>M145</f>
        <v>0.3</v>
      </c>
      <c r="G157">
        <f t="shared" si="9"/>
        <v>0.66</v>
      </c>
      <c r="J157" s="6">
        <f>K157-L145*N157</f>
        <v>6.3</v>
      </c>
      <c r="K157" s="5">
        <v>7</v>
      </c>
      <c r="M157" s="8"/>
      <c r="N157" s="5">
        <v>2</v>
      </c>
    </row>
    <row r="158" spans="2:14" x14ac:dyDescent="0.3">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
      <c r="B159" t="s">
        <v>60</v>
      </c>
      <c r="C159" s="1">
        <v>1</v>
      </c>
      <c r="D159">
        <f>J159</f>
        <v>0</v>
      </c>
      <c r="E159">
        <f t="shared" si="11"/>
        <v>0.35</v>
      </c>
      <c r="F159">
        <f>M145</f>
        <v>0.3</v>
      </c>
      <c r="G159">
        <f t="shared" si="9"/>
        <v>0</v>
      </c>
      <c r="J159" s="6">
        <f>K159-L145*N159</f>
        <v>0</v>
      </c>
      <c r="K159" s="5">
        <v>0</v>
      </c>
      <c r="L159" s="8"/>
      <c r="N159" s="5">
        <v>0</v>
      </c>
    </row>
    <row r="160" spans="2:14" x14ac:dyDescent="0.3">
      <c r="C160" s="1">
        <v>2</v>
      </c>
      <c r="D160">
        <f t="shared" ref="D160:D161" si="12">J160</f>
        <v>0</v>
      </c>
      <c r="E160">
        <f t="shared" si="11"/>
        <v>0.35</v>
      </c>
      <c r="F160">
        <f>M145</f>
        <v>0.3</v>
      </c>
      <c r="G160">
        <f t="shared" si="9"/>
        <v>0</v>
      </c>
      <c r="J160" s="6">
        <f>K160-L145*N160</f>
        <v>0</v>
      </c>
      <c r="K160" s="5">
        <v>0</v>
      </c>
      <c r="N160" s="5">
        <v>0</v>
      </c>
    </row>
    <row r="161" spans="1:14" x14ac:dyDescent="0.3">
      <c r="C161" s="1">
        <v>3</v>
      </c>
      <c r="D161">
        <f t="shared" si="12"/>
        <v>0</v>
      </c>
      <c r="E161">
        <f>L$145</f>
        <v>0.35</v>
      </c>
      <c r="F161">
        <f>M145</f>
        <v>0.3</v>
      </c>
      <c r="G161">
        <f t="shared" si="9"/>
        <v>0</v>
      </c>
      <c r="J161" s="6">
        <f>K161-L145*N161</f>
        <v>0</v>
      </c>
      <c r="K161" s="5">
        <v>0</v>
      </c>
      <c r="N161" s="5">
        <v>0</v>
      </c>
    </row>
    <row r="165" spans="1:14" ht="16.2" x14ac:dyDescent="0.3">
      <c r="B165" t="s">
        <v>61</v>
      </c>
      <c r="C165" s="7"/>
      <c r="D165" s="7"/>
      <c r="E165" s="3"/>
      <c r="F165" t="s">
        <v>12</v>
      </c>
      <c r="G165">
        <f>SUM(G145:G162)</f>
        <v>15.979999999999995</v>
      </c>
      <c r="H165" t="s">
        <v>33</v>
      </c>
    </row>
    <row r="168" spans="1:14" x14ac:dyDescent="0.3">
      <c r="K168" t="s">
        <v>24</v>
      </c>
    </row>
    <row r="169" spans="1:14" x14ac:dyDescent="0.3">
      <c r="A169">
        <v>5.2</v>
      </c>
      <c r="B169" t="s">
        <v>171</v>
      </c>
      <c r="J169" t="s">
        <v>29</v>
      </c>
      <c r="K169" t="s">
        <v>26</v>
      </c>
      <c r="L169" t="s">
        <v>27</v>
      </c>
      <c r="M169" t="s">
        <v>28</v>
      </c>
      <c r="N169" t="s">
        <v>30</v>
      </c>
    </row>
    <row r="170" spans="1:14" x14ac:dyDescent="0.3">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
      <c r="C172" t="s">
        <v>9</v>
      </c>
      <c r="D172">
        <f t="shared" si="14"/>
        <v>29.75</v>
      </c>
      <c r="E172">
        <f t="shared" si="15"/>
        <v>0.35</v>
      </c>
      <c r="F172">
        <f>M170</f>
        <v>0.21</v>
      </c>
      <c r="G172">
        <f t="shared" si="13"/>
        <v>2.19</v>
      </c>
      <c r="J172" s="6">
        <f>K172+L170*N172</f>
        <v>29.75</v>
      </c>
      <c r="K172" s="5">
        <v>29.4</v>
      </c>
      <c r="L172" s="8"/>
      <c r="N172" s="5">
        <v>1</v>
      </c>
    </row>
    <row r="173" spans="1:14" x14ac:dyDescent="0.3">
      <c r="C173" t="s">
        <v>10</v>
      </c>
      <c r="D173">
        <f t="shared" si="14"/>
        <v>29.75</v>
      </c>
      <c r="E173">
        <f t="shared" si="15"/>
        <v>0.35</v>
      </c>
      <c r="F173">
        <f>M170</f>
        <v>0.21</v>
      </c>
      <c r="G173">
        <f t="shared" si="13"/>
        <v>2.19</v>
      </c>
      <c r="J173" s="6">
        <f>K173+L170*N173</f>
        <v>29.75</v>
      </c>
      <c r="K173" s="5">
        <v>29.4</v>
      </c>
      <c r="N173" s="5">
        <v>1</v>
      </c>
    </row>
    <row r="174" spans="1:14" x14ac:dyDescent="0.3">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
      <c r="C175" s="1">
        <v>2</v>
      </c>
      <c r="D175">
        <f t="shared" si="14"/>
        <v>6.3</v>
      </c>
      <c r="E175">
        <f t="shared" si="15"/>
        <v>0.35</v>
      </c>
      <c r="F175">
        <f>M170</f>
        <v>0.21</v>
      </c>
      <c r="G175">
        <f t="shared" si="13"/>
        <v>0.46</v>
      </c>
      <c r="J175" s="6">
        <f>K175-L170*N175</f>
        <v>6.3</v>
      </c>
      <c r="K175" s="5">
        <v>7</v>
      </c>
      <c r="M175" s="8"/>
      <c r="N175" s="5">
        <v>2</v>
      </c>
    </row>
    <row r="176" spans="1:14" x14ac:dyDescent="0.3">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
      <c r="C177" s="1">
        <v>4</v>
      </c>
      <c r="D177">
        <f t="shared" si="14"/>
        <v>6.3</v>
      </c>
      <c r="E177">
        <f t="shared" si="15"/>
        <v>0.35</v>
      </c>
      <c r="F177">
        <f>M170</f>
        <v>0.21</v>
      </c>
      <c r="G177">
        <f t="shared" si="13"/>
        <v>0.46</v>
      </c>
      <c r="J177" s="6">
        <f>K177-L170*N177</f>
        <v>6.3</v>
      </c>
      <c r="K177" s="5">
        <v>7</v>
      </c>
      <c r="N177" s="5">
        <v>2</v>
      </c>
    </row>
    <row r="178" spans="2:15" x14ac:dyDescent="0.3">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
      <c r="C179" s="1">
        <v>6</v>
      </c>
      <c r="D179">
        <f t="shared" si="14"/>
        <v>4.7</v>
      </c>
      <c r="E179">
        <f>L$145</f>
        <v>0.35</v>
      </c>
      <c r="F179">
        <f>M170</f>
        <v>0.21</v>
      </c>
      <c r="G179">
        <f t="shared" si="13"/>
        <v>0.35</v>
      </c>
      <c r="J179" s="6">
        <v>4.7</v>
      </c>
      <c r="K179" s="5"/>
      <c r="N179" s="5">
        <v>1</v>
      </c>
    </row>
    <row r="180" spans="2:15" x14ac:dyDescent="0.3">
      <c r="C180" s="1">
        <v>7</v>
      </c>
      <c r="D180">
        <f t="shared" si="14"/>
        <v>6.3</v>
      </c>
      <c r="E180">
        <f t="shared" ref="E180:E185" si="16">L$145</f>
        <v>0.35</v>
      </c>
      <c r="F180">
        <f>M170</f>
        <v>0.21</v>
      </c>
      <c r="G180">
        <f t="shared" si="13"/>
        <v>0.46</v>
      </c>
      <c r="J180" s="6">
        <f>K180-L170*N180</f>
        <v>6.3</v>
      </c>
      <c r="K180" s="5">
        <v>7</v>
      </c>
      <c r="N180" s="5">
        <v>2</v>
      </c>
    </row>
    <row r="181" spans="2:15" x14ac:dyDescent="0.3">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
      <c r="C182" s="1">
        <v>9</v>
      </c>
      <c r="D182">
        <f t="shared" si="14"/>
        <v>6.3</v>
      </c>
      <c r="E182">
        <f t="shared" si="16"/>
        <v>0.35</v>
      </c>
      <c r="F182">
        <f>M170</f>
        <v>0.21</v>
      </c>
      <c r="G182">
        <f t="shared" si="13"/>
        <v>0.46</v>
      </c>
      <c r="J182" s="6">
        <f>K182-L170*N182</f>
        <v>6.3</v>
      </c>
      <c r="K182" s="5">
        <v>7</v>
      </c>
      <c r="M182" s="8"/>
      <c r="N182" s="5">
        <v>2</v>
      </c>
    </row>
    <row r="183" spans="2:15" x14ac:dyDescent="0.3">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
      <c r="B184" t="s">
        <v>60</v>
      </c>
      <c r="C184" s="1">
        <v>1</v>
      </c>
      <c r="D184">
        <f t="shared" si="14"/>
        <v>0</v>
      </c>
      <c r="E184">
        <f t="shared" si="16"/>
        <v>0.35</v>
      </c>
      <c r="F184">
        <f>M170</f>
        <v>0.21</v>
      </c>
      <c r="G184">
        <f t="shared" si="13"/>
        <v>0</v>
      </c>
      <c r="J184" s="6">
        <f>K184-L170*N184</f>
        <v>0</v>
      </c>
      <c r="K184" s="5">
        <v>0</v>
      </c>
      <c r="L184" s="8"/>
      <c r="N184" s="5">
        <v>0</v>
      </c>
    </row>
    <row r="185" spans="2:15" x14ac:dyDescent="0.3">
      <c r="C185" s="1">
        <v>2</v>
      </c>
      <c r="D185">
        <f t="shared" si="14"/>
        <v>0</v>
      </c>
      <c r="E185">
        <f t="shared" si="16"/>
        <v>0.35</v>
      </c>
      <c r="F185">
        <f>M170</f>
        <v>0.21</v>
      </c>
      <c r="G185">
        <f t="shared" si="13"/>
        <v>0</v>
      </c>
      <c r="J185" s="6">
        <f>K185-L170*N185</f>
        <v>0</v>
      </c>
      <c r="K185" s="5">
        <v>0</v>
      </c>
      <c r="N185" s="5">
        <v>0</v>
      </c>
    </row>
    <row r="186" spans="2:15" x14ac:dyDescent="0.3">
      <c r="C186" s="1">
        <v>3</v>
      </c>
      <c r="D186">
        <f t="shared" si="14"/>
        <v>0</v>
      </c>
      <c r="E186">
        <f>L$145</f>
        <v>0.35</v>
      </c>
      <c r="F186">
        <f>M170</f>
        <v>0.21</v>
      </c>
      <c r="G186">
        <f t="shared" si="13"/>
        <v>0</v>
      </c>
      <c r="J186" s="6">
        <f>K186-L170*N186</f>
        <v>0</v>
      </c>
      <c r="K186" s="5">
        <v>0</v>
      </c>
      <c r="N186" s="5">
        <v>0</v>
      </c>
    </row>
    <row r="190" spans="2:15" ht="16.2" x14ac:dyDescent="0.3">
      <c r="B190" t="s">
        <v>172</v>
      </c>
      <c r="C190" s="7"/>
      <c r="D190" s="7"/>
      <c r="E190" s="3"/>
      <c r="F190" t="s">
        <v>12</v>
      </c>
      <c r="G190">
        <f>SUM(G170:G187)</f>
        <v>11.510000000000003</v>
      </c>
      <c r="H190" t="s">
        <v>33</v>
      </c>
    </row>
    <row r="191" spans="2:15" x14ac:dyDescent="0.3">
      <c r="J191" s="9"/>
      <c r="K191" s="9"/>
      <c r="L191" s="9"/>
      <c r="M191" s="9"/>
      <c r="N191" s="9"/>
      <c r="O191" s="9"/>
    </row>
    <row r="192" spans="2:15" x14ac:dyDescent="0.3">
      <c r="J192" s="9"/>
      <c r="K192" s="9"/>
      <c r="L192" s="9"/>
      <c r="M192" s="9"/>
      <c r="N192" s="9"/>
      <c r="O192" s="9"/>
    </row>
    <row r="193" spans="1:15" x14ac:dyDescent="0.3">
      <c r="A193">
        <v>5.3</v>
      </c>
      <c r="B193" t="s">
        <v>62</v>
      </c>
      <c r="J193" s="9"/>
      <c r="K193" s="9"/>
      <c r="L193" s="9"/>
      <c r="M193" s="9"/>
      <c r="N193" s="9"/>
      <c r="O193" s="9"/>
    </row>
    <row r="194" spans="1:15" x14ac:dyDescent="0.3">
      <c r="B194" t="s">
        <v>63</v>
      </c>
      <c r="C194" t="s">
        <v>7</v>
      </c>
      <c r="D194">
        <v>30.95</v>
      </c>
      <c r="E194">
        <v>6.2</v>
      </c>
      <c r="F194">
        <v>0.14000000000000001</v>
      </c>
      <c r="G194">
        <f t="shared" ref="G194:G195" si="17">ROUND(D194*E194*F194,2)</f>
        <v>26.86</v>
      </c>
      <c r="J194" s="10"/>
      <c r="K194" s="8"/>
      <c r="L194" s="8"/>
      <c r="M194" s="8"/>
      <c r="N194" s="8"/>
      <c r="O194" s="9"/>
    </row>
    <row r="195" spans="1:15" x14ac:dyDescent="0.3">
      <c r="B195" t="s">
        <v>64</v>
      </c>
      <c r="C195" t="s">
        <v>8</v>
      </c>
      <c r="D195">
        <v>23.95</v>
      </c>
      <c r="E195">
        <v>7</v>
      </c>
      <c r="F195">
        <v>0.14000000000000001</v>
      </c>
      <c r="G195">
        <f t="shared" si="17"/>
        <v>23.47</v>
      </c>
      <c r="J195" s="10"/>
      <c r="K195" s="8"/>
      <c r="L195" s="8"/>
      <c r="M195" s="9"/>
      <c r="N195" s="8"/>
      <c r="O195" s="9"/>
    </row>
    <row r="196" spans="1:15" x14ac:dyDescent="0.3">
      <c r="J196" s="10"/>
      <c r="K196" s="8"/>
      <c r="L196" s="8"/>
      <c r="M196" s="9"/>
      <c r="N196" s="8"/>
      <c r="O196" s="9"/>
    </row>
    <row r="197" spans="1:15" ht="16.2" x14ac:dyDescent="0.3">
      <c r="B197" t="s">
        <v>62</v>
      </c>
      <c r="C197" s="7"/>
      <c r="D197" s="7"/>
      <c r="E197" s="3"/>
      <c r="F197" t="s">
        <v>12</v>
      </c>
      <c r="G197">
        <f>SUM(G194:G195)</f>
        <v>50.33</v>
      </c>
      <c r="H197" t="s">
        <v>33</v>
      </c>
      <c r="J197" s="10"/>
      <c r="K197" s="8"/>
      <c r="L197" s="9"/>
      <c r="M197" s="9"/>
      <c r="N197" s="8"/>
      <c r="O197" s="9"/>
    </row>
    <row r="198" spans="1:15" x14ac:dyDescent="0.3">
      <c r="C198" s="1"/>
      <c r="J198" s="10"/>
      <c r="K198" s="8"/>
      <c r="L198" s="9"/>
      <c r="M198" s="9"/>
      <c r="N198" s="8"/>
      <c r="O198" s="9"/>
    </row>
    <row r="199" spans="1:15" x14ac:dyDescent="0.3">
      <c r="A199">
        <v>5.4</v>
      </c>
      <c r="B199" t="s">
        <v>65</v>
      </c>
      <c r="J199" s="10"/>
      <c r="K199" s="8"/>
      <c r="L199" s="9"/>
      <c r="M199" s="8"/>
      <c r="N199" s="8"/>
      <c r="O199" s="9"/>
    </row>
    <row r="200" spans="1:15" x14ac:dyDescent="0.3">
      <c r="C200" t="s">
        <v>7</v>
      </c>
      <c r="D200">
        <v>29.95</v>
      </c>
      <c r="E200">
        <v>0.1</v>
      </c>
      <c r="F200">
        <v>0.36</v>
      </c>
      <c r="G200">
        <f t="shared" ref="G200:G204" si="18">ROUND(D200*E200*F200,2)</f>
        <v>1.08</v>
      </c>
      <c r="J200" s="10"/>
      <c r="K200" s="8"/>
      <c r="L200" s="9"/>
      <c r="M200" s="9"/>
      <c r="N200" s="8"/>
      <c r="O200" s="9"/>
    </row>
    <row r="201" spans="1:15" x14ac:dyDescent="0.3">
      <c r="C201" t="s">
        <v>8</v>
      </c>
      <c r="D201">
        <f>6*2</f>
        <v>12</v>
      </c>
      <c r="E201">
        <v>0.1</v>
      </c>
      <c r="F201">
        <v>0.36</v>
      </c>
      <c r="G201">
        <f t="shared" si="18"/>
        <v>0.43</v>
      </c>
      <c r="J201" s="10"/>
      <c r="K201" s="8"/>
      <c r="L201" s="9"/>
      <c r="M201" s="9"/>
      <c r="N201" s="8"/>
      <c r="O201" s="9"/>
    </row>
    <row r="202" spans="1:15" x14ac:dyDescent="0.3">
      <c r="C202" t="s">
        <v>9</v>
      </c>
      <c r="D202">
        <f>3.5*2</f>
        <v>7</v>
      </c>
      <c r="E202">
        <v>0.1</v>
      </c>
      <c r="F202">
        <v>0.36</v>
      </c>
      <c r="G202">
        <f t="shared" si="18"/>
        <v>0.25</v>
      </c>
      <c r="J202" s="10"/>
      <c r="K202" s="8"/>
      <c r="L202" s="9"/>
      <c r="M202" s="9"/>
      <c r="N202" s="8"/>
      <c r="O202" s="9"/>
    </row>
    <row r="203" spans="1:15" x14ac:dyDescent="0.3">
      <c r="C203" t="s">
        <v>10</v>
      </c>
      <c r="D203">
        <f>6.8*2</f>
        <v>13.6</v>
      </c>
      <c r="E203">
        <v>0.1</v>
      </c>
      <c r="F203">
        <v>0.36</v>
      </c>
      <c r="G203">
        <f t="shared" si="18"/>
        <v>0.49</v>
      </c>
      <c r="J203" s="10"/>
      <c r="K203" s="8"/>
      <c r="L203" s="9"/>
      <c r="M203" s="9"/>
      <c r="N203" s="8"/>
      <c r="O203" s="9"/>
    </row>
    <row r="204" spans="1:15" x14ac:dyDescent="0.3">
      <c r="C204" s="1" t="s">
        <v>66</v>
      </c>
      <c r="D204">
        <v>23.95</v>
      </c>
      <c r="E204">
        <v>0.1</v>
      </c>
      <c r="F204">
        <v>0.36</v>
      </c>
      <c r="G204">
        <f t="shared" si="18"/>
        <v>0.86</v>
      </c>
      <c r="J204" s="10"/>
      <c r="K204" s="8"/>
      <c r="L204" s="9"/>
      <c r="M204" s="9"/>
      <c r="N204" s="8"/>
      <c r="O204" s="9"/>
    </row>
    <row r="205" spans="1:15" x14ac:dyDescent="0.3">
      <c r="J205" s="10"/>
      <c r="K205" s="8"/>
      <c r="L205" s="9"/>
      <c r="M205" s="9"/>
      <c r="N205" s="8"/>
      <c r="O205" s="9"/>
    </row>
    <row r="206" spans="1:15" x14ac:dyDescent="0.3">
      <c r="C206" s="1"/>
      <c r="J206" s="10"/>
      <c r="K206" s="8"/>
      <c r="L206" s="9"/>
      <c r="M206" s="8"/>
      <c r="N206" s="8"/>
      <c r="O206" s="9"/>
    </row>
    <row r="207" spans="1:15" ht="16.2" x14ac:dyDescent="0.3">
      <c r="B207" t="s">
        <v>65</v>
      </c>
      <c r="C207" s="7"/>
      <c r="D207" s="7"/>
      <c r="E207" s="3"/>
      <c r="F207" t="s">
        <v>12</v>
      </c>
      <c r="G207">
        <f>SUM(G200:G204)</f>
        <v>3.11</v>
      </c>
      <c r="H207" t="s">
        <v>33</v>
      </c>
      <c r="J207" s="10"/>
      <c r="K207" s="8"/>
      <c r="L207" s="9"/>
      <c r="M207" s="9"/>
      <c r="N207" s="8"/>
      <c r="O207" s="9"/>
    </row>
    <row r="208" spans="1:15" x14ac:dyDescent="0.3">
      <c r="C208" s="1"/>
      <c r="J208" s="10"/>
      <c r="K208" s="8"/>
      <c r="L208" s="8"/>
      <c r="M208" s="9"/>
      <c r="N208" s="8"/>
      <c r="O208" s="9"/>
    </row>
    <row r="209" spans="1:22" ht="16.2" x14ac:dyDescent="0.3">
      <c r="B209" t="s">
        <v>67</v>
      </c>
      <c r="C209" s="1"/>
      <c r="F209" t="s">
        <v>71</v>
      </c>
      <c r="G209">
        <f>G165+G190+G197+G207</f>
        <v>80.929999999999993</v>
      </c>
      <c r="H209" t="s">
        <v>33</v>
      </c>
      <c r="J209" s="10"/>
      <c r="K209" s="8"/>
      <c r="L209" s="9"/>
      <c r="M209" s="9"/>
      <c r="N209" s="8"/>
      <c r="O209" s="9"/>
    </row>
    <row r="210" spans="1:22" x14ac:dyDescent="0.3">
      <c r="C210" s="1"/>
      <c r="J210" s="10"/>
      <c r="K210" s="8"/>
      <c r="L210" s="9"/>
      <c r="M210" s="9"/>
      <c r="N210" s="8"/>
      <c r="O210" s="9"/>
    </row>
    <row r="211" spans="1:22" x14ac:dyDescent="0.3">
      <c r="K211" t="s">
        <v>24</v>
      </c>
    </row>
    <row r="212" spans="1:22" x14ac:dyDescent="0.3">
      <c r="A212">
        <v>6</v>
      </c>
      <c r="B212" t="s">
        <v>68</v>
      </c>
      <c r="G212" t="s">
        <v>69</v>
      </c>
      <c r="J212" t="s">
        <v>29</v>
      </c>
      <c r="K212" t="s">
        <v>26</v>
      </c>
      <c r="L212" t="s">
        <v>27</v>
      </c>
      <c r="M212" t="s">
        <v>28</v>
      </c>
      <c r="N212" t="s">
        <v>30</v>
      </c>
    </row>
    <row r="213" spans="1:22" ht="16.2" x14ac:dyDescent="0.3">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2" x14ac:dyDescent="0.3">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
      <c r="C215" t="s">
        <v>9</v>
      </c>
      <c r="D215">
        <v>22.75</v>
      </c>
      <c r="E215">
        <v>2</v>
      </c>
      <c r="F215">
        <v>0.35</v>
      </c>
      <c r="G215">
        <v>1</v>
      </c>
      <c r="H215">
        <f>ROUND((D215*E215*F215)*G215,2)</f>
        <v>15.93</v>
      </c>
      <c r="J215" s="6">
        <f>K215+L213*N215</f>
        <v>29.75</v>
      </c>
      <c r="K215" s="5">
        <v>29.4</v>
      </c>
      <c r="L215" s="8"/>
      <c r="N215" s="5">
        <v>1</v>
      </c>
      <c r="Q215" t="s">
        <v>7</v>
      </c>
    </row>
    <row r="216" spans="1:22" x14ac:dyDescent="0.3">
      <c r="C216" t="s">
        <v>10</v>
      </c>
      <c r="D216">
        <v>5.65</v>
      </c>
      <c r="E216">
        <v>2.4</v>
      </c>
      <c r="F216">
        <v>0.35</v>
      </c>
      <c r="G216">
        <v>1</v>
      </c>
      <c r="H216">
        <f>ROUND((D216*E216*F216)*G216,2)</f>
        <v>4.75</v>
      </c>
      <c r="J216" s="6">
        <f>K216+L213*N216</f>
        <v>29.75</v>
      </c>
      <c r="K216" s="5">
        <v>29.4</v>
      </c>
      <c r="N216" s="5">
        <v>1</v>
      </c>
    </row>
    <row r="217" spans="1:22" x14ac:dyDescent="0.3">
      <c r="J217" s="6">
        <f>K217-L213*N217</f>
        <v>4.3000000000000007</v>
      </c>
      <c r="K217" s="5">
        <v>4.6500000000000004</v>
      </c>
      <c r="N217" s="5">
        <v>1</v>
      </c>
    </row>
    <row r="218" spans="1:22" ht="16.2" x14ac:dyDescent="0.3">
      <c r="B218" t="s">
        <v>70</v>
      </c>
      <c r="F218" t="s">
        <v>12</v>
      </c>
      <c r="G218">
        <f>H213+H214+H215+H216</f>
        <v>83.07</v>
      </c>
      <c r="H218" t="s">
        <v>33</v>
      </c>
      <c r="J218" s="6">
        <f>K218-L213*N218</f>
        <v>6.3</v>
      </c>
      <c r="K218" s="5">
        <v>7</v>
      </c>
      <c r="M218" s="8"/>
      <c r="N218" s="5">
        <v>2</v>
      </c>
    </row>
    <row r="219" spans="1:22" x14ac:dyDescent="0.3">
      <c r="J219" s="6">
        <f>K219-L213*N219</f>
        <v>4.3000000000000007</v>
      </c>
      <c r="K219" s="5">
        <v>4.6500000000000004</v>
      </c>
      <c r="N219" s="5">
        <v>1</v>
      </c>
    </row>
    <row r="220" spans="1:22" x14ac:dyDescent="0.3">
      <c r="J220" s="6">
        <f>K220-L213*N220</f>
        <v>6.3</v>
      </c>
      <c r="K220" s="5">
        <v>7</v>
      </c>
      <c r="N220" s="5">
        <v>2</v>
      </c>
    </row>
    <row r="221" spans="1:22" x14ac:dyDescent="0.3">
      <c r="A221">
        <v>7</v>
      </c>
      <c r="B221" t="s">
        <v>72</v>
      </c>
      <c r="J221" s="6">
        <f>K221-L213*N221</f>
        <v>4.3000000000000007</v>
      </c>
      <c r="K221" s="5">
        <v>4.6500000000000004</v>
      </c>
      <c r="N221" s="5">
        <v>1</v>
      </c>
    </row>
    <row r="222" spans="1:22" ht="16.2" x14ac:dyDescent="0.3">
      <c r="C222" t="s">
        <v>7</v>
      </c>
      <c r="D222">
        <v>7</v>
      </c>
      <c r="E222">
        <v>4.3</v>
      </c>
      <c r="F222">
        <v>0.15</v>
      </c>
      <c r="G222">
        <v>6</v>
      </c>
      <c r="H222">
        <f>ROUND((D222*E222*F222)*G222,2)</f>
        <v>27.09</v>
      </c>
      <c r="I222" t="s">
        <v>33</v>
      </c>
      <c r="J222" s="6">
        <v>4.7</v>
      </c>
      <c r="K222" s="5"/>
      <c r="N222" s="5">
        <v>1</v>
      </c>
    </row>
    <row r="223" spans="1:22" ht="16.2" x14ac:dyDescent="0.3">
      <c r="C223" t="s">
        <v>8</v>
      </c>
      <c r="D223">
        <v>4.8</v>
      </c>
      <c r="E223">
        <v>4.3</v>
      </c>
      <c r="F223">
        <v>0.15</v>
      </c>
      <c r="G223">
        <v>1</v>
      </c>
      <c r="H223">
        <f>ROUND((D223*E223*F223)*G223,2)</f>
        <v>3.1</v>
      </c>
      <c r="I223" t="s">
        <v>33</v>
      </c>
      <c r="J223" s="6">
        <f>K223-L213*N223</f>
        <v>6.3</v>
      </c>
      <c r="K223" s="5">
        <v>7</v>
      </c>
      <c r="N223" s="5">
        <v>2</v>
      </c>
    </row>
    <row r="224" spans="1:22" x14ac:dyDescent="0.3">
      <c r="C224" t="s">
        <v>9</v>
      </c>
      <c r="D224">
        <v>22.75</v>
      </c>
      <c r="E224">
        <v>2</v>
      </c>
      <c r="F224">
        <v>0.15</v>
      </c>
      <c r="G224">
        <v>1</v>
      </c>
      <c r="H224">
        <f>ROUND((D224*E224*F224)*G224,2)</f>
        <v>6.83</v>
      </c>
      <c r="J224" s="6">
        <f>K224-L213*N224</f>
        <v>4.3000000000000007</v>
      </c>
      <c r="K224" s="5">
        <v>4.6500000000000004</v>
      </c>
      <c r="N224" s="5">
        <v>1</v>
      </c>
    </row>
    <row r="225" spans="1:14" x14ac:dyDescent="0.3">
      <c r="C225" t="s">
        <v>10</v>
      </c>
      <c r="D225">
        <v>5.65</v>
      </c>
      <c r="E225">
        <v>2.4</v>
      </c>
      <c r="F225">
        <v>0.15</v>
      </c>
      <c r="G225">
        <v>1</v>
      </c>
      <c r="H225">
        <f>ROUND((D225*E225*F225)*G225,2)</f>
        <v>2.0299999999999998</v>
      </c>
      <c r="J225" s="6">
        <f>K225-L213*N225</f>
        <v>6.3</v>
      </c>
      <c r="K225" s="5">
        <v>7</v>
      </c>
      <c r="M225" s="8"/>
      <c r="N225" s="5">
        <v>2</v>
      </c>
    </row>
    <row r="226" spans="1:14" x14ac:dyDescent="0.3">
      <c r="J226" s="6">
        <f>K226-L213*N226</f>
        <v>4.3000000000000007</v>
      </c>
      <c r="K226" s="5">
        <v>4.6500000000000004</v>
      </c>
      <c r="N226" s="5">
        <v>1</v>
      </c>
    </row>
    <row r="227" spans="1:14" ht="16.2" x14ac:dyDescent="0.3">
      <c r="F227" t="s">
        <v>12</v>
      </c>
      <c r="G227">
        <f>H222+H223+H224+H225</f>
        <v>39.050000000000004</v>
      </c>
      <c r="H227" t="s">
        <v>33</v>
      </c>
      <c r="J227" s="6">
        <f>K227-L213*N227</f>
        <v>0</v>
      </c>
      <c r="K227" s="5">
        <v>0</v>
      </c>
      <c r="L227" s="8"/>
      <c r="N227" s="5">
        <v>0</v>
      </c>
    </row>
    <row r="228" spans="1:14" x14ac:dyDescent="0.3">
      <c r="J228" s="6">
        <f>K228-L213*N228</f>
        <v>0</v>
      </c>
      <c r="K228" s="5">
        <v>0</v>
      </c>
      <c r="N228" s="5">
        <v>0</v>
      </c>
    </row>
    <row r="229" spans="1:14" x14ac:dyDescent="0.3">
      <c r="A229">
        <v>9</v>
      </c>
      <c r="B229" t="s">
        <v>174</v>
      </c>
      <c r="J229" s="6">
        <f>K229-L213*N229</f>
        <v>0</v>
      </c>
      <c r="K229" s="5">
        <v>0</v>
      </c>
      <c r="N229" s="5">
        <v>0</v>
      </c>
    </row>
    <row r="230" spans="1:14" x14ac:dyDescent="0.3">
      <c r="A230">
        <v>9.1</v>
      </c>
      <c r="B230" t="s">
        <v>73</v>
      </c>
      <c r="C230" t="s">
        <v>7</v>
      </c>
      <c r="D230">
        <v>7</v>
      </c>
      <c r="E230">
        <v>4.3</v>
      </c>
      <c r="F230">
        <v>0.1</v>
      </c>
      <c r="G230">
        <v>6</v>
      </c>
      <c r="H230">
        <f>ROUND((D230*E230*F230)*G230,2)</f>
        <v>18.059999999999999</v>
      </c>
    </row>
    <row r="231" spans="1:14" x14ac:dyDescent="0.3">
      <c r="C231" t="s">
        <v>8</v>
      </c>
      <c r="D231">
        <v>4.8</v>
      </c>
      <c r="E231">
        <v>4.3</v>
      </c>
      <c r="F231">
        <v>0.1</v>
      </c>
      <c r="G231">
        <v>1</v>
      </c>
      <c r="H231">
        <f>ROUND((D231*E231*F231)*G231,2)</f>
        <v>2.06</v>
      </c>
    </row>
    <row r="232" spans="1:14" x14ac:dyDescent="0.3">
      <c r="C232" t="s">
        <v>9</v>
      </c>
      <c r="D232">
        <v>22.75</v>
      </c>
      <c r="E232">
        <v>2</v>
      </c>
      <c r="F232">
        <v>0.1</v>
      </c>
      <c r="G232">
        <v>1</v>
      </c>
      <c r="H232">
        <f>ROUND((D232*E232*F232)*G232,2)</f>
        <v>4.55</v>
      </c>
    </row>
    <row r="233" spans="1:14" x14ac:dyDescent="0.3">
      <c r="C233" t="s">
        <v>10</v>
      </c>
      <c r="D233">
        <v>5.65</v>
      </c>
      <c r="E233">
        <v>2.8</v>
      </c>
      <c r="F233">
        <v>0.1</v>
      </c>
      <c r="G233">
        <v>1</v>
      </c>
      <c r="H233">
        <f>ROUND((D233*E233*F233)*G233,2)</f>
        <v>1.58</v>
      </c>
    </row>
    <row r="234" spans="1:14" ht="16.2" x14ac:dyDescent="0.3">
      <c r="H234">
        <f>SUM(H230:H233)</f>
        <v>26.25</v>
      </c>
      <c r="I234" t="s">
        <v>33</v>
      </c>
    </row>
    <row r="235" spans="1:14" x14ac:dyDescent="0.3">
      <c r="A235">
        <v>9.1999999999999993</v>
      </c>
      <c r="B235" t="s">
        <v>11</v>
      </c>
      <c r="C235" s="1">
        <v>1</v>
      </c>
      <c r="D235">
        <v>2</v>
      </c>
      <c r="E235">
        <v>1.2</v>
      </c>
      <c r="F235">
        <v>0.13</v>
      </c>
      <c r="G235">
        <v>2</v>
      </c>
      <c r="H235">
        <f>ROUND((D235*E235*F235)*G235,2)</f>
        <v>0.62</v>
      </c>
    </row>
    <row r="236" spans="1:14" x14ac:dyDescent="0.3">
      <c r="C236" s="1">
        <v>2</v>
      </c>
      <c r="D236">
        <v>5.5</v>
      </c>
      <c r="E236">
        <v>1.5</v>
      </c>
      <c r="F236">
        <v>0.13</v>
      </c>
      <c r="G236">
        <v>1</v>
      </c>
      <c r="H236">
        <f>ROUND((D236*E236*F236)*G236,2)</f>
        <v>1.07</v>
      </c>
    </row>
    <row r="237" spans="1:14" ht="16.2" x14ac:dyDescent="0.3">
      <c r="H237">
        <f>SUM(H235:H236)</f>
        <v>1.69</v>
      </c>
      <c r="I237" t="s">
        <v>33</v>
      </c>
    </row>
    <row r="238" spans="1:14" x14ac:dyDescent="0.3">
      <c r="A238">
        <v>9.3000000000000007</v>
      </c>
      <c r="B238" t="s">
        <v>74</v>
      </c>
      <c r="C238">
        <v>1</v>
      </c>
      <c r="D238">
        <f>D90</f>
        <v>87.77</v>
      </c>
      <c r="E238">
        <f>E90</f>
        <v>0.6</v>
      </c>
      <c r="F238">
        <v>0.1</v>
      </c>
      <c r="G238">
        <v>1</v>
      </c>
      <c r="H238">
        <f>ROUND((D238*E238*F238)*G238,2)</f>
        <v>5.27</v>
      </c>
    </row>
    <row r="239" spans="1:14" x14ac:dyDescent="0.3">
      <c r="C239">
        <v>2</v>
      </c>
      <c r="D239">
        <v>87.77</v>
      </c>
      <c r="E239">
        <v>0.2</v>
      </c>
      <c r="F239">
        <v>0.05</v>
      </c>
      <c r="G239">
        <v>1</v>
      </c>
      <c r="H239">
        <f>ROUND((D239*E239*F239)*G239,2)</f>
        <v>0.88</v>
      </c>
    </row>
    <row r="240" spans="1:14" ht="16.2" x14ac:dyDescent="0.3">
      <c r="H240">
        <f>SUM(H238:H239)</f>
        <v>6.1499999999999995</v>
      </c>
      <c r="I240" t="s">
        <v>33</v>
      </c>
    </row>
    <row r="242" spans="1:13" ht="16.2" x14ac:dyDescent="0.3">
      <c r="A242">
        <v>9.4</v>
      </c>
      <c r="B242" t="s">
        <v>25</v>
      </c>
      <c r="C242">
        <v>1</v>
      </c>
      <c r="D242">
        <v>5</v>
      </c>
      <c r="E242">
        <v>0.8</v>
      </c>
      <c r="F242">
        <v>0.1</v>
      </c>
      <c r="G242">
        <v>1</v>
      </c>
      <c r="H242">
        <f>ROUND((D242*E242*F242)*G242,2)</f>
        <v>0.4</v>
      </c>
      <c r="I242" t="s">
        <v>33</v>
      </c>
    </row>
    <row r="243" spans="1:13" x14ac:dyDescent="0.3">
      <c r="J243" t="s">
        <v>76</v>
      </c>
      <c r="K243" t="s">
        <v>78</v>
      </c>
      <c r="L243" t="s">
        <v>77</v>
      </c>
      <c r="M243" t="s">
        <v>79</v>
      </c>
    </row>
    <row r="244" spans="1:13" x14ac:dyDescent="0.3">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
      <c r="C245" t="s">
        <v>8</v>
      </c>
      <c r="D245">
        <f>K245-M244*2</f>
        <v>23.75</v>
      </c>
      <c r="E245">
        <f>L245</f>
        <v>7</v>
      </c>
      <c r="F245">
        <v>7.0000000000000007E-2</v>
      </c>
      <c r="G245">
        <v>1</v>
      </c>
      <c r="H245">
        <f>ROUND((D245*E245*F245)*G245,2)</f>
        <v>11.64</v>
      </c>
      <c r="K245">
        <f>D195</f>
        <v>23.95</v>
      </c>
      <c r="L245">
        <f>E195</f>
        <v>7</v>
      </c>
    </row>
    <row r="246" spans="1:13" ht="16.2" x14ac:dyDescent="0.3">
      <c r="H246">
        <f>H244+H245</f>
        <v>24.560000000000002</v>
      </c>
      <c r="I246" t="s">
        <v>33</v>
      </c>
    </row>
    <row r="247" spans="1:13" x14ac:dyDescent="0.3">
      <c r="C247" t="s">
        <v>7</v>
      </c>
      <c r="D247">
        <f>K244-M244*2</f>
        <v>30.75</v>
      </c>
      <c r="E247">
        <f>L244-M244*2</f>
        <v>6</v>
      </c>
      <c r="F247">
        <v>0.05</v>
      </c>
      <c r="G247">
        <v>1</v>
      </c>
      <c r="H247">
        <f t="shared" ref="H247" si="20">ROUND((D247*E247*F247)*G247,2)</f>
        <v>9.23</v>
      </c>
    </row>
    <row r="248" spans="1:13" x14ac:dyDescent="0.3">
      <c r="C248" t="s">
        <v>8</v>
      </c>
      <c r="D248">
        <f>K245-M244*2</f>
        <v>23.75</v>
      </c>
      <c r="E248">
        <f>L245</f>
        <v>7</v>
      </c>
      <c r="F248">
        <v>0.05</v>
      </c>
      <c r="G248">
        <v>1</v>
      </c>
      <c r="H248">
        <f>ROUND((D248*E248*F248)*G248,2)</f>
        <v>8.31</v>
      </c>
    </row>
    <row r="249" spans="1:13" ht="16.2" x14ac:dyDescent="0.3">
      <c r="H249">
        <v>0</v>
      </c>
      <c r="I249" t="s">
        <v>33</v>
      </c>
    </row>
    <row r="252" spans="1:13" x14ac:dyDescent="0.3">
      <c r="A252">
        <v>9.5</v>
      </c>
      <c r="B252" t="s">
        <v>173</v>
      </c>
      <c r="C252" t="s">
        <v>87</v>
      </c>
      <c r="D252">
        <f>E309+0.04</f>
        <v>1.24</v>
      </c>
      <c r="E252">
        <v>0.44</v>
      </c>
      <c r="F252">
        <v>0.05</v>
      </c>
      <c r="G252">
        <f>F309</f>
        <v>19</v>
      </c>
      <c r="H252">
        <f>ROUND(D252*E252*F252*G252,2)</f>
        <v>0.52</v>
      </c>
    </row>
    <row r="253" spans="1:13" x14ac:dyDescent="0.3">
      <c r="C253" t="s">
        <v>88</v>
      </c>
      <c r="D253">
        <f>E310+0.04</f>
        <v>0.74</v>
      </c>
      <c r="E253">
        <v>0.44</v>
      </c>
      <c r="F253">
        <v>0.05</v>
      </c>
      <c r="G253">
        <f>F310</f>
        <v>7</v>
      </c>
      <c r="H253">
        <f t="shared" ref="H253:H254" si="21">ROUND(D253*E253*F253*G253,2)</f>
        <v>0.11</v>
      </c>
    </row>
    <row r="254" spans="1:13" x14ac:dyDescent="0.3">
      <c r="C254" t="s">
        <v>89</v>
      </c>
      <c r="D254">
        <f>E311+0.04</f>
        <v>1.74</v>
      </c>
      <c r="E254">
        <v>0.44</v>
      </c>
      <c r="F254">
        <v>0.05</v>
      </c>
      <c r="G254">
        <f>F311</f>
        <v>1</v>
      </c>
      <c r="H254">
        <f t="shared" si="21"/>
        <v>0.04</v>
      </c>
    </row>
    <row r="255" spans="1:13" ht="16.2" x14ac:dyDescent="0.3">
      <c r="H255">
        <f>SUM(H252:H254)</f>
        <v>0.67</v>
      </c>
      <c r="I255" t="s">
        <v>33</v>
      </c>
    </row>
    <row r="257" spans="1:9" x14ac:dyDescent="0.3">
      <c r="A257">
        <v>9.6</v>
      </c>
      <c r="B257" t="s">
        <v>175</v>
      </c>
      <c r="C257" t="s">
        <v>176</v>
      </c>
      <c r="D257">
        <v>1.45</v>
      </c>
      <c r="E257">
        <v>0.6</v>
      </c>
      <c r="F257">
        <v>0.15</v>
      </c>
      <c r="G257">
        <v>1</v>
      </c>
      <c r="H257">
        <f>ROUND(D257*E257*F257*G257,2)</f>
        <v>0.13</v>
      </c>
    </row>
    <row r="258" spans="1:9" x14ac:dyDescent="0.3">
      <c r="C258" t="s">
        <v>99</v>
      </c>
      <c r="D258">
        <v>3.5</v>
      </c>
      <c r="E258">
        <v>0.4</v>
      </c>
      <c r="F258">
        <v>0.15</v>
      </c>
      <c r="G258">
        <v>1</v>
      </c>
      <c r="H258">
        <f>ROUND(D258*E258*F258*G258,2)</f>
        <v>0.21</v>
      </c>
    </row>
    <row r="259" spans="1:9" ht="16.2" x14ac:dyDescent="0.3">
      <c r="H259">
        <f>SUM(H257:H258)</f>
        <v>0.33999999999999997</v>
      </c>
      <c r="I259" t="s">
        <v>33</v>
      </c>
    </row>
    <row r="263" spans="1:9" ht="16.2" x14ac:dyDescent="0.3">
      <c r="B263" t="s">
        <v>80</v>
      </c>
      <c r="H263">
        <f>H234+H237+H240+H242+H246+H249+H255+H259</f>
        <v>60.060000000000009</v>
      </c>
      <c r="I263" t="s">
        <v>33</v>
      </c>
    </row>
    <row r="265" spans="1:9" x14ac:dyDescent="0.3">
      <c r="A265">
        <v>10</v>
      </c>
      <c r="B265" t="s">
        <v>81</v>
      </c>
    </row>
    <row r="266" spans="1:9" x14ac:dyDescent="0.3">
      <c r="A266">
        <v>10.1</v>
      </c>
      <c r="B266" t="s">
        <v>73</v>
      </c>
      <c r="C266" t="s">
        <v>7</v>
      </c>
      <c r="D266">
        <v>7</v>
      </c>
      <c r="E266">
        <v>4.3</v>
      </c>
      <c r="G266">
        <v>6</v>
      </c>
      <c r="H266">
        <f>ROUND((D266*E266)*G266,2)</f>
        <v>180.6</v>
      </c>
    </row>
    <row r="267" spans="1:9" x14ac:dyDescent="0.3">
      <c r="C267" t="s">
        <v>8</v>
      </c>
      <c r="D267">
        <v>4.8</v>
      </c>
      <c r="E267">
        <v>4.3</v>
      </c>
      <c r="G267">
        <v>1</v>
      </c>
      <c r="H267">
        <f t="shared" ref="H267:H269" si="22">ROUND((D267*E267)*G267,2)</f>
        <v>20.64</v>
      </c>
    </row>
    <row r="268" spans="1:9" x14ac:dyDescent="0.3">
      <c r="C268" t="s">
        <v>9</v>
      </c>
      <c r="D268">
        <v>22.75</v>
      </c>
      <c r="E268">
        <v>2</v>
      </c>
      <c r="G268">
        <v>1</v>
      </c>
      <c r="H268">
        <f t="shared" si="22"/>
        <v>45.5</v>
      </c>
    </row>
    <row r="269" spans="1:9" x14ac:dyDescent="0.3">
      <c r="C269" t="s">
        <v>10</v>
      </c>
      <c r="D269">
        <v>5.65</v>
      </c>
      <c r="E269">
        <v>2.8</v>
      </c>
      <c r="G269">
        <v>1</v>
      </c>
      <c r="H269">
        <f t="shared" si="22"/>
        <v>15.82</v>
      </c>
    </row>
    <row r="270" spans="1:9" ht="16.2" x14ac:dyDescent="0.3">
      <c r="H270">
        <f>SUM(H266:H269)</f>
        <v>262.56</v>
      </c>
      <c r="I270" t="s">
        <v>33</v>
      </c>
    </row>
    <row r="271" spans="1:9" x14ac:dyDescent="0.3">
      <c r="A271">
        <v>10.199999999999999</v>
      </c>
      <c r="B271" t="s">
        <v>75</v>
      </c>
      <c r="C271" t="s">
        <v>7</v>
      </c>
      <c r="D271">
        <f>D244</f>
        <v>30.75</v>
      </c>
      <c r="E271">
        <f>E244</f>
        <v>6</v>
      </c>
      <c r="G271">
        <v>1</v>
      </c>
      <c r="H271">
        <f>ROUND((D271*E271)*G271,2)</f>
        <v>184.5</v>
      </c>
    </row>
    <row r="272" spans="1:9" x14ac:dyDescent="0.3">
      <c r="C272" t="s">
        <v>8</v>
      </c>
      <c r="D272">
        <f>D245</f>
        <v>23.75</v>
      </c>
      <c r="E272">
        <f>E245</f>
        <v>7</v>
      </c>
      <c r="G272">
        <v>1</v>
      </c>
      <c r="H272">
        <f>ROUND((D272*E272)*G272,2)</f>
        <v>166.25</v>
      </c>
    </row>
    <row r="273" spans="1:14" ht="16.2" x14ac:dyDescent="0.3">
      <c r="H273">
        <f>H271+H272</f>
        <v>350.75</v>
      </c>
      <c r="I273" t="s">
        <v>33</v>
      </c>
    </row>
    <row r="275" spans="1:14" ht="16.2" x14ac:dyDescent="0.3">
      <c r="B275" t="s">
        <v>82</v>
      </c>
      <c r="H275">
        <f>H270+H273</f>
        <v>613.30999999999995</v>
      </c>
      <c r="I275" t="s">
        <v>32</v>
      </c>
    </row>
    <row r="278" spans="1:14" x14ac:dyDescent="0.3">
      <c r="A278">
        <v>11</v>
      </c>
      <c r="B278" t="s">
        <v>192</v>
      </c>
    </row>
    <row r="279" spans="1:14" x14ac:dyDescent="0.3">
      <c r="A279">
        <v>11.1</v>
      </c>
      <c r="B279" t="s">
        <v>75</v>
      </c>
      <c r="C279" t="s">
        <v>7</v>
      </c>
      <c r="D279">
        <f>D244</f>
        <v>30.75</v>
      </c>
      <c r="E279">
        <f>E244</f>
        <v>6</v>
      </c>
      <c r="F279">
        <v>0.1</v>
      </c>
      <c r="G279">
        <v>1</v>
      </c>
      <c r="H279">
        <f>ROUND((D279*E279*F279)*G279,2)</f>
        <v>18.45</v>
      </c>
    </row>
    <row r="280" spans="1:14" x14ac:dyDescent="0.3">
      <c r="C280" t="s">
        <v>8</v>
      </c>
      <c r="D280">
        <f>D245</f>
        <v>23.75</v>
      </c>
      <c r="E280">
        <f>E245</f>
        <v>7</v>
      </c>
      <c r="F280">
        <v>0.1</v>
      </c>
      <c r="G280">
        <v>1</v>
      </c>
      <c r="H280">
        <f>ROUND((D280*E280*F280)*G280,2)</f>
        <v>16.63</v>
      </c>
    </row>
    <row r="281" spans="1:14" ht="16.2" x14ac:dyDescent="0.3">
      <c r="B281" t="s">
        <v>193</v>
      </c>
      <c r="H281">
        <f>H279+H280</f>
        <v>35.08</v>
      </c>
      <c r="I281" t="s">
        <v>33</v>
      </c>
    </row>
    <row r="284" spans="1:14" x14ac:dyDescent="0.3">
      <c r="A284">
        <v>12</v>
      </c>
      <c r="B284" t="s">
        <v>83</v>
      </c>
      <c r="K284" t="s">
        <v>24</v>
      </c>
    </row>
    <row r="285" spans="1:14" x14ac:dyDescent="0.3">
      <c r="A285">
        <v>12.1</v>
      </c>
      <c r="B285" t="s">
        <v>84</v>
      </c>
      <c r="J285" t="s">
        <v>29</v>
      </c>
      <c r="K285" t="s">
        <v>26</v>
      </c>
      <c r="L285" t="s">
        <v>27</v>
      </c>
      <c r="M285" t="s">
        <v>28</v>
      </c>
      <c r="N285" t="s">
        <v>30</v>
      </c>
    </row>
    <row r="286" spans="1:14" x14ac:dyDescent="0.3">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
      <c r="C288" t="s">
        <v>9</v>
      </c>
      <c r="D288">
        <f t="shared" si="24"/>
        <v>29.75</v>
      </c>
      <c r="E288">
        <f t="shared" si="25"/>
        <v>0.35</v>
      </c>
      <c r="F288">
        <f>M286</f>
        <v>2.64</v>
      </c>
      <c r="G288">
        <f t="shared" si="23"/>
        <v>27.49</v>
      </c>
      <c r="J288" s="6">
        <f>K288+L286*N288</f>
        <v>29.75</v>
      </c>
      <c r="K288" s="5">
        <v>29.4</v>
      </c>
      <c r="L288" s="8"/>
      <c r="N288" s="5">
        <v>1</v>
      </c>
    </row>
    <row r="289" spans="2:14" x14ac:dyDescent="0.3">
      <c r="C289" t="s">
        <v>10</v>
      </c>
      <c r="D289">
        <f t="shared" si="24"/>
        <v>29.75</v>
      </c>
      <c r="E289">
        <f t="shared" si="25"/>
        <v>0.35</v>
      </c>
      <c r="F289">
        <f>M286</f>
        <v>2.64</v>
      </c>
      <c r="G289">
        <f t="shared" si="23"/>
        <v>27.49</v>
      </c>
      <c r="J289" s="6">
        <f>K289+L286*N289</f>
        <v>29.75</v>
      </c>
      <c r="K289" s="5">
        <v>29.4</v>
      </c>
      <c r="N289" s="5">
        <v>1</v>
      </c>
    </row>
    <row r="290" spans="2:14" x14ac:dyDescent="0.3">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
      <c r="C291" s="1">
        <v>2</v>
      </c>
      <c r="D291">
        <f t="shared" si="24"/>
        <v>6.3</v>
      </c>
      <c r="E291">
        <f t="shared" si="25"/>
        <v>0.35</v>
      </c>
      <c r="F291">
        <f>M286</f>
        <v>2.64</v>
      </c>
      <c r="G291">
        <f t="shared" si="23"/>
        <v>5.82</v>
      </c>
      <c r="J291" s="6">
        <f>K291-L286*N291</f>
        <v>6.3</v>
      </c>
      <c r="K291" s="5">
        <v>7</v>
      </c>
      <c r="M291" s="8"/>
      <c r="N291" s="5">
        <v>2</v>
      </c>
    </row>
    <row r="292" spans="2:14" x14ac:dyDescent="0.3">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
      <c r="C295" s="1">
        <v>6</v>
      </c>
      <c r="D295">
        <f t="shared" si="24"/>
        <v>4.7</v>
      </c>
      <c r="E295">
        <f>L$145</f>
        <v>0.35</v>
      </c>
      <c r="F295">
        <f>M286</f>
        <v>2.64</v>
      </c>
      <c r="G295">
        <f t="shared" si="23"/>
        <v>4.34</v>
      </c>
      <c r="J295" s="6">
        <v>4.7</v>
      </c>
      <c r="K295" s="5"/>
      <c r="N295" s="5">
        <v>1</v>
      </c>
    </row>
    <row r="296" spans="2:14" x14ac:dyDescent="0.3">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
      <c r="C298" s="1">
        <v>9</v>
      </c>
      <c r="D298">
        <f t="shared" si="24"/>
        <v>6.3</v>
      </c>
      <c r="E298">
        <f t="shared" si="26"/>
        <v>0.35</v>
      </c>
      <c r="F298">
        <f>M286</f>
        <v>2.64</v>
      </c>
      <c r="G298">
        <f t="shared" si="23"/>
        <v>5.82</v>
      </c>
      <c r="J298" s="6">
        <f>K298-L286*N298</f>
        <v>6.3</v>
      </c>
      <c r="K298" s="5">
        <v>7</v>
      </c>
      <c r="M298" s="8"/>
      <c r="N298" s="5">
        <v>2</v>
      </c>
    </row>
    <row r="299" spans="2:14" x14ac:dyDescent="0.3">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
      <c r="B300" t="s">
        <v>60</v>
      </c>
      <c r="C300" s="1">
        <v>1</v>
      </c>
      <c r="D300">
        <f>J300</f>
        <v>0</v>
      </c>
      <c r="E300">
        <f t="shared" si="26"/>
        <v>0.35</v>
      </c>
      <c r="F300">
        <f>M286</f>
        <v>2.64</v>
      </c>
      <c r="G300">
        <f t="shared" si="23"/>
        <v>0</v>
      </c>
      <c r="J300" s="6">
        <f>K300-L286*N300</f>
        <v>0</v>
      </c>
      <c r="K300" s="5">
        <v>0</v>
      </c>
      <c r="L300" s="8"/>
      <c r="N300" s="5">
        <v>0</v>
      </c>
    </row>
    <row r="301" spans="2:14" x14ac:dyDescent="0.3">
      <c r="C301" s="1">
        <v>2</v>
      </c>
      <c r="D301">
        <f t="shared" ref="D301:D302" si="27">J301</f>
        <v>0</v>
      </c>
      <c r="E301">
        <f t="shared" si="26"/>
        <v>0.35</v>
      </c>
      <c r="F301">
        <f>M286</f>
        <v>2.64</v>
      </c>
      <c r="G301">
        <f t="shared" si="23"/>
        <v>0</v>
      </c>
      <c r="J301" s="6">
        <f>K301-L286*N301</f>
        <v>0</v>
      </c>
      <c r="K301" s="5">
        <v>0</v>
      </c>
      <c r="N301" s="5">
        <v>0</v>
      </c>
    </row>
    <row r="302" spans="2:14" x14ac:dyDescent="0.3">
      <c r="C302" s="1">
        <v>3</v>
      </c>
      <c r="D302">
        <f t="shared" si="27"/>
        <v>0</v>
      </c>
      <c r="E302">
        <f>L$145</f>
        <v>0.35</v>
      </c>
      <c r="F302">
        <f>M286</f>
        <v>2.64</v>
      </c>
      <c r="G302">
        <f t="shared" si="23"/>
        <v>0</v>
      </c>
      <c r="J302" s="6">
        <f>K302-L286*N302</f>
        <v>0</v>
      </c>
      <c r="K302" s="5">
        <v>0</v>
      </c>
      <c r="N302" s="5">
        <v>0</v>
      </c>
    </row>
    <row r="304" spans="2:14" ht="16.2" x14ac:dyDescent="0.3">
      <c r="C304" s="7"/>
      <c r="D304" s="7"/>
      <c r="E304" s="3"/>
      <c r="F304" t="s">
        <v>95</v>
      </c>
      <c r="G304">
        <f>SUM(G286:G303)</f>
        <v>140.79</v>
      </c>
      <c r="H304" t="s">
        <v>33</v>
      </c>
    </row>
    <row r="305" spans="1:9" ht="16.2" x14ac:dyDescent="0.3">
      <c r="B305" t="s">
        <v>85</v>
      </c>
      <c r="F305" t="s">
        <v>12</v>
      </c>
      <c r="G305">
        <f>ROUND(G304-(H313+H321)*L286,2)</f>
        <v>110.38</v>
      </c>
      <c r="H305" t="s">
        <v>33</v>
      </c>
    </row>
    <row r="308" spans="1:9" x14ac:dyDescent="0.3">
      <c r="F308" t="s">
        <v>69</v>
      </c>
    </row>
    <row r="309" spans="1:9" x14ac:dyDescent="0.3">
      <c r="A309">
        <v>13</v>
      </c>
      <c r="B309" t="s">
        <v>86</v>
      </c>
      <c r="C309" t="s">
        <v>87</v>
      </c>
      <c r="D309">
        <v>1.7</v>
      </c>
      <c r="E309">
        <v>1.2</v>
      </c>
      <c r="F309">
        <v>19</v>
      </c>
      <c r="H309">
        <f>D309*E309*F309</f>
        <v>38.76</v>
      </c>
    </row>
    <row r="310" spans="1:9" x14ac:dyDescent="0.3">
      <c r="C310" t="s">
        <v>88</v>
      </c>
      <c r="D310">
        <v>1.2</v>
      </c>
      <c r="E310">
        <v>0.7</v>
      </c>
      <c r="F310">
        <v>7</v>
      </c>
      <c r="H310">
        <f>D310*E310*F310</f>
        <v>5.88</v>
      </c>
    </row>
    <row r="311" spans="1:9" x14ac:dyDescent="0.3">
      <c r="C311" t="s">
        <v>89</v>
      </c>
      <c r="D311">
        <v>2</v>
      </c>
      <c r="E311">
        <v>1.7</v>
      </c>
      <c r="F311">
        <v>1</v>
      </c>
      <c r="H311">
        <f t="shared" ref="H311" si="28">D311*E311*F311</f>
        <v>3.4</v>
      </c>
    </row>
    <row r="313" spans="1:9" ht="16.2" x14ac:dyDescent="0.3">
      <c r="B313" t="s">
        <v>90</v>
      </c>
      <c r="H313">
        <f>H309+H310+H311</f>
        <v>48.04</v>
      </c>
      <c r="I313" t="s">
        <v>32</v>
      </c>
    </row>
    <row r="316" spans="1:9" x14ac:dyDescent="0.3">
      <c r="A316">
        <v>14</v>
      </c>
      <c r="B316" t="s">
        <v>91</v>
      </c>
    </row>
    <row r="317" spans="1:9" x14ac:dyDescent="0.3">
      <c r="C317" t="s">
        <v>92</v>
      </c>
      <c r="D317">
        <v>1</v>
      </c>
      <c r="E317">
        <v>2.54</v>
      </c>
      <c r="F317">
        <v>7</v>
      </c>
      <c r="H317">
        <f>D317*E317*F317</f>
        <v>17.78</v>
      </c>
    </row>
    <row r="318" spans="1:9" x14ac:dyDescent="0.3">
      <c r="C318" t="s">
        <v>93</v>
      </c>
      <c r="D318">
        <v>1.8</v>
      </c>
      <c r="E318">
        <v>2.75</v>
      </c>
      <c r="F318">
        <v>2</v>
      </c>
      <c r="H318">
        <f t="shared" ref="H318:H319" si="29">D318*E318*F318</f>
        <v>9.9</v>
      </c>
    </row>
    <row r="319" spans="1:9" ht="16.2" x14ac:dyDescent="0.3">
      <c r="C319" t="s">
        <v>94</v>
      </c>
      <c r="D319">
        <v>2.2000000000000002</v>
      </c>
      <c r="E319">
        <v>2.54</v>
      </c>
      <c r="F319">
        <v>2</v>
      </c>
      <c r="H319">
        <f t="shared" si="29"/>
        <v>11.176000000000002</v>
      </c>
      <c r="I319" t="s">
        <v>32</v>
      </c>
    </row>
    <row r="321" spans="1:10" ht="16.2" x14ac:dyDescent="0.3">
      <c r="H321">
        <f>ROUND(H317+H318+H319,2)</f>
        <v>38.86</v>
      </c>
      <c r="I321" t="s">
        <v>32</v>
      </c>
    </row>
    <row r="323" spans="1:10" x14ac:dyDescent="0.3">
      <c r="A323">
        <v>15</v>
      </c>
      <c r="B323" t="s">
        <v>96</v>
      </c>
    </row>
    <row r="324" spans="1:10" x14ac:dyDescent="0.3">
      <c r="A324">
        <v>15.1</v>
      </c>
      <c r="B324" t="s">
        <v>97</v>
      </c>
      <c r="G324" t="s">
        <v>69</v>
      </c>
    </row>
    <row r="325" spans="1:10" x14ac:dyDescent="0.3">
      <c r="A325" s="2" t="s">
        <v>98</v>
      </c>
      <c r="B325" t="s">
        <v>99</v>
      </c>
      <c r="C325" t="s">
        <v>100</v>
      </c>
      <c r="D325">
        <v>7</v>
      </c>
      <c r="E325">
        <v>4.3</v>
      </c>
      <c r="F325">
        <v>2.75</v>
      </c>
      <c r="G325">
        <v>6</v>
      </c>
      <c r="H325">
        <f>ROUND((D325+E325)*2*F325*G325,2)</f>
        <v>372.9</v>
      </c>
      <c r="J325" t="s">
        <v>107</v>
      </c>
    </row>
    <row r="326" spans="1:10" x14ac:dyDescent="0.3">
      <c r="C326" t="s">
        <v>101</v>
      </c>
      <c r="D326">
        <v>17.3</v>
      </c>
      <c r="F326">
        <v>2.75</v>
      </c>
      <c r="G326">
        <v>1</v>
      </c>
      <c r="H326">
        <f>ROUND((D326+E326)*F326*G326,2)</f>
        <v>47.58</v>
      </c>
      <c r="J326" t="s">
        <v>107</v>
      </c>
    </row>
    <row r="327" spans="1:10" x14ac:dyDescent="0.3">
      <c r="C327" t="s">
        <v>102</v>
      </c>
      <c r="D327">
        <v>22.75</v>
      </c>
      <c r="F327">
        <v>2.75</v>
      </c>
      <c r="G327">
        <v>2</v>
      </c>
      <c r="H327">
        <f>ROUND((D327+E327)*F327*G327-H317-H319*0.5-(D310*E310*5),2)</f>
        <v>97.56</v>
      </c>
      <c r="J327" t="s">
        <v>106</v>
      </c>
    </row>
    <row r="328" spans="1:10" x14ac:dyDescent="0.3">
      <c r="C328" t="s">
        <v>103</v>
      </c>
      <c r="D328">
        <v>3</v>
      </c>
      <c r="F328">
        <v>2.75</v>
      </c>
      <c r="G328">
        <v>2</v>
      </c>
      <c r="H328">
        <f>ROUND((D328+E328)*F328*G328,2)</f>
        <v>16.5</v>
      </c>
    </row>
    <row r="329" spans="1:10" ht="16.2" x14ac:dyDescent="0.3">
      <c r="H329">
        <f>SUM(H325:H328,2)</f>
        <v>536.54</v>
      </c>
      <c r="I329" t="s">
        <v>32</v>
      </c>
    </row>
    <row r="331" spans="1:10" x14ac:dyDescent="0.3">
      <c r="A331" s="2" t="s">
        <v>104</v>
      </c>
      <c r="B331" t="s">
        <v>105</v>
      </c>
      <c r="C331" t="s">
        <v>100</v>
      </c>
      <c r="D331">
        <v>7</v>
      </c>
      <c r="E331">
        <v>4.3</v>
      </c>
      <c r="G331">
        <v>6</v>
      </c>
      <c r="H331">
        <f>ROUND(D331*E331*G331,2)</f>
        <v>180.6</v>
      </c>
    </row>
    <row r="332" spans="1:10" x14ac:dyDescent="0.3">
      <c r="C332" t="s">
        <v>101</v>
      </c>
      <c r="D332">
        <v>4.8</v>
      </c>
      <c r="E332">
        <v>4.3</v>
      </c>
      <c r="G332">
        <v>1</v>
      </c>
      <c r="H332">
        <f>ROUND(D332*E332*G332,2)</f>
        <v>20.64</v>
      </c>
    </row>
    <row r="333" spans="1:10" x14ac:dyDescent="0.3">
      <c r="C333" t="s">
        <v>102</v>
      </c>
      <c r="D333">
        <v>22.75</v>
      </c>
      <c r="E333">
        <v>2</v>
      </c>
      <c r="G333">
        <v>1</v>
      </c>
      <c r="H333">
        <f>ROUND(D333*E333*G333,2)</f>
        <v>45.5</v>
      </c>
    </row>
    <row r="334" spans="1:10" x14ac:dyDescent="0.3">
      <c r="C334" t="s">
        <v>103</v>
      </c>
      <c r="D334">
        <v>3</v>
      </c>
      <c r="E334">
        <v>2.2000000000000002</v>
      </c>
      <c r="G334">
        <v>1</v>
      </c>
      <c r="H334">
        <f>ROUND(D334*E334*G334,2)</f>
        <v>6.6</v>
      </c>
    </row>
    <row r="335" spans="1:10" ht="16.2" x14ac:dyDescent="0.3">
      <c r="H335">
        <f>SUM(H331:H334,2)</f>
        <v>255.34</v>
      </c>
      <c r="I335" t="s">
        <v>32</v>
      </c>
    </row>
    <row r="337" spans="1:9" ht="16.2" x14ac:dyDescent="0.3">
      <c r="B337" t="s">
        <v>124</v>
      </c>
      <c r="H337">
        <f>H329+H335</f>
        <v>791.88</v>
      </c>
      <c r="I337" t="s">
        <v>32</v>
      </c>
    </row>
    <row r="339" spans="1:9" x14ac:dyDescent="0.3">
      <c r="A339">
        <v>15.2</v>
      </c>
      <c r="B339" t="s">
        <v>108</v>
      </c>
    </row>
    <row r="340" spans="1:9" x14ac:dyDescent="0.3">
      <c r="A340" s="2" t="s">
        <v>109</v>
      </c>
      <c r="B340" t="s">
        <v>84</v>
      </c>
      <c r="C340" t="s">
        <v>87</v>
      </c>
      <c r="D340">
        <v>29.75</v>
      </c>
      <c r="F340">
        <v>3.15</v>
      </c>
      <c r="G340">
        <v>1</v>
      </c>
      <c r="H340">
        <f>ROUND(D340*F340*G340-(D309*E309*12),2)</f>
        <v>69.23</v>
      </c>
    </row>
    <row r="341" spans="1:9" x14ac:dyDescent="0.3">
      <c r="C341" t="s">
        <v>88</v>
      </c>
      <c r="D341">
        <v>5</v>
      </c>
      <c r="F341">
        <v>3.15</v>
      </c>
      <c r="G341">
        <v>2</v>
      </c>
      <c r="H341">
        <f>ROUND(D341*F341*G341,2)</f>
        <v>31.5</v>
      </c>
    </row>
    <row r="342" spans="1:9" x14ac:dyDescent="0.3">
      <c r="C342" t="s">
        <v>89</v>
      </c>
      <c r="D342">
        <v>5.3</v>
      </c>
      <c r="F342">
        <v>3.15</v>
      </c>
      <c r="G342">
        <v>2</v>
      </c>
      <c r="H342">
        <f>ROUND(D342*F342*G342-D310*E310*2,2)</f>
        <v>31.71</v>
      </c>
    </row>
    <row r="343" spans="1:9" x14ac:dyDescent="0.3">
      <c r="C343" t="s">
        <v>110</v>
      </c>
      <c r="D343">
        <v>1.8</v>
      </c>
      <c r="F343">
        <v>2.75</v>
      </c>
      <c r="G343">
        <v>2</v>
      </c>
      <c r="H343">
        <f>ROUND(D343*F343*G343,2)</f>
        <v>9.9</v>
      </c>
    </row>
    <row r="344" spans="1:9" x14ac:dyDescent="0.3">
      <c r="C344" t="s">
        <v>111</v>
      </c>
      <c r="D344">
        <v>7</v>
      </c>
      <c r="F344">
        <v>3.15</v>
      </c>
      <c r="G344">
        <v>2</v>
      </c>
      <c r="H344">
        <f>ROUND(D344*F344*G344,2)</f>
        <v>44.1</v>
      </c>
    </row>
    <row r="345" spans="1:9" x14ac:dyDescent="0.3">
      <c r="C345" t="s">
        <v>112</v>
      </c>
      <c r="D345">
        <v>11.15</v>
      </c>
      <c r="F345">
        <v>3.15</v>
      </c>
      <c r="G345">
        <v>1</v>
      </c>
      <c r="H345">
        <f>ROUND(D345*F345*G345-D309*E309*3-D311*E311*1,2)</f>
        <v>25.6</v>
      </c>
    </row>
    <row r="346" spans="1:9" x14ac:dyDescent="0.3">
      <c r="C346" t="s">
        <v>113</v>
      </c>
      <c r="D346">
        <v>4.2</v>
      </c>
      <c r="F346">
        <v>2.75</v>
      </c>
      <c r="G346">
        <v>1</v>
      </c>
      <c r="H346">
        <f>D346*F346*G346</f>
        <v>11.55</v>
      </c>
    </row>
    <row r="347" spans="1:9" x14ac:dyDescent="0.3">
      <c r="C347" t="s">
        <v>114</v>
      </c>
      <c r="D347">
        <v>7</v>
      </c>
      <c r="F347">
        <v>3.15</v>
      </c>
      <c r="G347">
        <v>1</v>
      </c>
      <c r="H347">
        <f>D347*F347*G347-D309*E309*3</f>
        <v>15.93</v>
      </c>
    </row>
    <row r="349" spans="1:9" ht="16.2" x14ac:dyDescent="0.3">
      <c r="H349">
        <f>SUM(H340:H347)</f>
        <v>239.52</v>
      </c>
      <c r="I349" t="s">
        <v>32</v>
      </c>
    </row>
    <row r="350" spans="1:9" x14ac:dyDescent="0.3">
      <c r="A350" s="2" t="s">
        <v>115</v>
      </c>
      <c r="B350" t="s">
        <v>116</v>
      </c>
    </row>
    <row r="351" spans="1:9" x14ac:dyDescent="0.3">
      <c r="C351" t="s">
        <v>117</v>
      </c>
      <c r="D351">
        <v>30.95</v>
      </c>
      <c r="E351">
        <v>0.6</v>
      </c>
      <c r="G351">
        <v>1</v>
      </c>
      <c r="H351">
        <f>ROUND(D351*E351*G351,2)</f>
        <v>18.57</v>
      </c>
    </row>
    <row r="352" spans="1:9" x14ac:dyDescent="0.3">
      <c r="C352" t="s">
        <v>118</v>
      </c>
      <c r="D352">
        <v>5</v>
      </c>
      <c r="E352">
        <v>0.6</v>
      </c>
      <c r="G352">
        <v>2</v>
      </c>
      <c r="H352">
        <f>ROUND(D352*E352*G352,2)</f>
        <v>6</v>
      </c>
    </row>
    <row r="353" spans="1:9" x14ac:dyDescent="0.3">
      <c r="C353" t="s">
        <v>119</v>
      </c>
      <c r="D353">
        <v>3.45</v>
      </c>
      <c r="E353">
        <v>0.6</v>
      </c>
      <c r="G353">
        <v>2</v>
      </c>
      <c r="H353">
        <f t="shared" ref="H353:H355" si="30">ROUND(D353*E353*G353,2)</f>
        <v>4.1399999999999997</v>
      </c>
    </row>
    <row r="354" spans="1:9" x14ac:dyDescent="0.3">
      <c r="C354" t="s">
        <v>120</v>
      </c>
      <c r="D354">
        <v>6.4</v>
      </c>
      <c r="E354">
        <v>0.6</v>
      </c>
      <c r="G354">
        <v>2</v>
      </c>
      <c r="H354">
        <f t="shared" si="30"/>
        <v>7.68</v>
      </c>
    </row>
    <row r="355" spans="1:9" x14ac:dyDescent="0.3">
      <c r="C355" t="s">
        <v>121</v>
      </c>
      <c r="D355">
        <v>23.95</v>
      </c>
      <c r="E355">
        <v>0.6</v>
      </c>
      <c r="G355">
        <v>1</v>
      </c>
      <c r="H355">
        <f t="shared" si="30"/>
        <v>14.37</v>
      </c>
    </row>
    <row r="356" spans="1:9" x14ac:dyDescent="0.3">
      <c r="C356" t="s">
        <v>87</v>
      </c>
      <c r="D356">
        <v>30.95</v>
      </c>
      <c r="F356">
        <v>0.9</v>
      </c>
      <c r="G356">
        <v>1</v>
      </c>
      <c r="H356">
        <f>ROUND(D356*F356*G356,2)</f>
        <v>27.86</v>
      </c>
    </row>
    <row r="357" spans="1:9" x14ac:dyDescent="0.3">
      <c r="C357" t="s">
        <v>88</v>
      </c>
      <c r="D357">
        <v>5</v>
      </c>
      <c r="F357">
        <v>0.9</v>
      </c>
      <c r="G357">
        <v>2</v>
      </c>
      <c r="H357">
        <f>ROUND(D357*F357*G357,2)</f>
        <v>9</v>
      </c>
    </row>
    <row r="358" spans="1:9" x14ac:dyDescent="0.3">
      <c r="C358" t="s">
        <v>89</v>
      </c>
      <c r="D358">
        <v>3.45</v>
      </c>
      <c r="F358">
        <v>0.9</v>
      </c>
      <c r="G358">
        <v>2</v>
      </c>
      <c r="H358">
        <f>ROUND(D358*F358*G358,2)</f>
        <v>6.21</v>
      </c>
    </row>
    <row r="359" spans="1:9" x14ac:dyDescent="0.3">
      <c r="C359" t="s">
        <v>122</v>
      </c>
      <c r="D359">
        <v>6.4</v>
      </c>
      <c r="F359">
        <v>0.9</v>
      </c>
      <c r="G359">
        <v>2</v>
      </c>
      <c r="H359">
        <f>ROUND(D359*F359*G359,2)</f>
        <v>11.52</v>
      </c>
    </row>
    <row r="360" spans="1:9" x14ac:dyDescent="0.3">
      <c r="C360" t="s">
        <v>123</v>
      </c>
      <c r="D360">
        <v>23.95</v>
      </c>
      <c r="F360">
        <v>0.9</v>
      </c>
      <c r="G360">
        <v>1</v>
      </c>
      <c r="H360">
        <f>ROUND(D360*F360*G360,2)</f>
        <v>21.56</v>
      </c>
    </row>
    <row r="362" spans="1:9" ht="16.2" x14ac:dyDescent="0.3">
      <c r="H362">
        <f>SUM(H351:H360)</f>
        <v>126.91</v>
      </c>
      <c r="I362" t="s">
        <v>32</v>
      </c>
    </row>
    <row r="364" spans="1:9" ht="16.2" x14ac:dyDescent="0.3">
      <c r="B364" t="s">
        <v>125</v>
      </c>
      <c r="H364">
        <f>H362+H349</f>
        <v>366.43</v>
      </c>
      <c r="I364" t="s">
        <v>32</v>
      </c>
    </row>
    <row r="367" spans="1:9" ht="16.2" x14ac:dyDescent="0.3">
      <c r="A367">
        <v>16</v>
      </c>
      <c r="B367" t="s">
        <v>126</v>
      </c>
      <c r="H367">
        <f>H337</f>
        <v>791.88</v>
      </c>
      <c r="I367" t="s">
        <v>32</v>
      </c>
    </row>
    <row r="368" spans="1:9" ht="16.2" x14ac:dyDescent="0.3">
      <c r="A368">
        <v>17</v>
      </c>
      <c r="B368" t="s">
        <v>127</v>
      </c>
      <c r="H368">
        <f>H364</f>
        <v>366.43</v>
      </c>
      <c r="I368" t="s">
        <v>32</v>
      </c>
    </row>
    <row r="370" spans="1:10" ht="16.2" x14ac:dyDescent="0.3">
      <c r="A370">
        <v>18</v>
      </c>
      <c r="B370" t="s">
        <v>128</v>
      </c>
      <c r="C370" t="s">
        <v>129</v>
      </c>
      <c r="D370">
        <v>2.4</v>
      </c>
      <c r="E370">
        <v>1.2</v>
      </c>
      <c r="G370">
        <v>6</v>
      </c>
      <c r="H370">
        <f>D370*E370*G370</f>
        <v>17.28</v>
      </c>
      <c r="I370" t="s">
        <v>32</v>
      </c>
    </row>
    <row r="372" spans="1:10" x14ac:dyDescent="0.3">
      <c r="A372">
        <v>19</v>
      </c>
      <c r="B372" t="s">
        <v>130</v>
      </c>
      <c r="C372" t="s">
        <v>131</v>
      </c>
      <c r="D372">
        <v>2.4</v>
      </c>
      <c r="E372">
        <v>1.2</v>
      </c>
      <c r="G372">
        <v>6</v>
      </c>
      <c r="H372">
        <f>D372*E372*G372*2</f>
        <v>34.56</v>
      </c>
      <c r="I372" t="s">
        <v>132</v>
      </c>
    </row>
    <row r="374" spans="1:10" x14ac:dyDescent="0.3">
      <c r="A374">
        <v>20</v>
      </c>
      <c r="B374" t="s">
        <v>133</v>
      </c>
      <c r="C374" t="s">
        <v>134</v>
      </c>
      <c r="G374">
        <v>7</v>
      </c>
      <c r="H374">
        <v>7</v>
      </c>
      <c r="I374" t="s">
        <v>69</v>
      </c>
    </row>
    <row r="375" spans="1:10" x14ac:dyDescent="0.3">
      <c r="J375" t="s">
        <v>187</v>
      </c>
    </row>
    <row r="376" spans="1:10" x14ac:dyDescent="0.3">
      <c r="A376">
        <v>21</v>
      </c>
      <c r="B376" t="s">
        <v>135</v>
      </c>
      <c r="G376">
        <v>18</v>
      </c>
      <c r="H376">
        <v>18</v>
      </c>
      <c r="I376" t="s">
        <v>132</v>
      </c>
      <c r="J376" t="s">
        <v>184</v>
      </c>
    </row>
    <row r="377" spans="1:10" x14ac:dyDescent="0.3">
      <c r="B377" t="s">
        <v>181</v>
      </c>
      <c r="F377">
        <v>3.75</v>
      </c>
      <c r="G377">
        <v>5</v>
      </c>
      <c r="H377">
        <f>F377*G377</f>
        <v>18.75</v>
      </c>
      <c r="I377" t="s">
        <v>132</v>
      </c>
      <c r="J377" t="s">
        <v>182</v>
      </c>
    </row>
    <row r="382" spans="1:10" x14ac:dyDescent="0.3">
      <c r="A382">
        <v>22</v>
      </c>
      <c r="B382" t="s">
        <v>136</v>
      </c>
      <c r="C382" t="s">
        <v>137</v>
      </c>
      <c r="G382">
        <v>8</v>
      </c>
      <c r="H382">
        <v>8</v>
      </c>
      <c r="I382" t="s">
        <v>132</v>
      </c>
    </row>
    <row r="384" spans="1:10" x14ac:dyDescent="0.3">
      <c r="A384">
        <v>23</v>
      </c>
      <c r="B384" t="s">
        <v>138</v>
      </c>
    </row>
    <row r="385" spans="1:9" x14ac:dyDescent="0.3">
      <c r="C385" t="s">
        <v>117</v>
      </c>
      <c r="D385">
        <v>31.05</v>
      </c>
      <c r="E385">
        <v>0.2</v>
      </c>
      <c r="G385">
        <v>1</v>
      </c>
      <c r="H385">
        <f>ROUND(D385*E385*G385,2)</f>
        <v>6.21</v>
      </c>
    </row>
    <row r="386" spans="1:9" x14ac:dyDescent="0.3">
      <c r="C386" t="s">
        <v>118</v>
      </c>
      <c r="D386">
        <v>6.3</v>
      </c>
      <c r="E386">
        <v>0.2</v>
      </c>
      <c r="G386">
        <v>2</v>
      </c>
      <c r="H386">
        <f>ROUND(D386*E386*G386,2)</f>
        <v>2.52</v>
      </c>
    </row>
    <row r="387" spans="1:9" x14ac:dyDescent="0.3">
      <c r="C387" t="s">
        <v>119</v>
      </c>
      <c r="D387">
        <v>3.5</v>
      </c>
      <c r="E387">
        <v>0.2</v>
      </c>
      <c r="G387">
        <v>2</v>
      </c>
      <c r="H387">
        <f t="shared" ref="H387:H389" si="31">ROUND(D387*E387*G387,2)</f>
        <v>1.4</v>
      </c>
    </row>
    <row r="388" spans="1:9" x14ac:dyDescent="0.3">
      <c r="C388" t="s">
        <v>120</v>
      </c>
      <c r="D388">
        <v>7.7</v>
      </c>
      <c r="E388">
        <v>0.2</v>
      </c>
      <c r="G388">
        <v>2</v>
      </c>
      <c r="H388">
        <f t="shared" si="31"/>
        <v>3.08</v>
      </c>
    </row>
    <row r="389" spans="1:9" x14ac:dyDescent="0.3">
      <c r="C389" t="s">
        <v>121</v>
      </c>
      <c r="D389">
        <v>23.95</v>
      </c>
      <c r="E389">
        <v>0.2</v>
      </c>
      <c r="G389">
        <v>1</v>
      </c>
      <c r="H389">
        <f t="shared" si="31"/>
        <v>4.79</v>
      </c>
    </row>
    <row r="391" spans="1:9" ht="16.2" x14ac:dyDescent="0.3">
      <c r="H391">
        <f>SUM(H385:H389)</f>
        <v>18</v>
      </c>
      <c r="I391" t="s">
        <v>32</v>
      </c>
    </row>
    <row r="394" spans="1:9" ht="28.8" x14ac:dyDescent="0.3">
      <c r="A394">
        <v>24</v>
      </c>
      <c r="B394" s="3" t="s">
        <v>139</v>
      </c>
      <c r="H394">
        <v>400</v>
      </c>
      <c r="I394" t="s">
        <v>32</v>
      </c>
    </row>
    <row r="396" spans="1:9" x14ac:dyDescent="0.3">
      <c r="B396" t="s">
        <v>228</v>
      </c>
    </row>
    <row r="397" spans="1:9" ht="16.2" x14ac:dyDescent="0.3">
      <c r="C397" t="s">
        <v>87</v>
      </c>
      <c r="D397">
        <f>D309</f>
        <v>1.7</v>
      </c>
      <c r="E397">
        <v>0.45</v>
      </c>
      <c r="F397">
        <f t="shared" ref="F397:F398" si="32">F309</f>
        <v>19</v>
      </c>
      <c r="H397">
        <f>D397*E397*F397</f>
        <v>14.535</v>
      </c>
      <c r="I397" t="s">
        <v>32</v>
      </c>
    </row>
    <row r="398" spans="1:9" ht="16.2" x14ac:dyDescent="0.3">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4" x14ac:dyDescent="0.3"/>
  <cols>
    <col min="2" max="2" width="41.5546875" customWidth="1"/>
    <col min="4" max="4" width="14.88671875" bestFit="1" customWidth="1"/>
    <col min="5" max="5" width="35" customWidth="1"/>
    <col min="6" max="6" width="35.6640625" customWidth="1"/>
  </cols>
  <sheetData>
    <row r="1" spans="1:6" ht="18.75" customHeight="1" x14ac:dyDescent="0.35">
      <c r="A1" s="110" t="s">
        <v>161</v>
      </c>
      <c r="B1" s="110"/>
      <c r="C1" s="110"/>
      <c r="D1" s="110"/>
      <c r="E1" s="110"/>
      <c r="F1" s="16"/>
    </row>
    <row r="2" spans="1:6" ht="18" x14ac:dyDescent="0.35">
      <c r="A2" s="111" t="s">
        <v>164</v>
      </c>
      <c r="B2" s="111"/>
      <c r="C2" s="111"/>
      <c r="D2" s="111"/>
      <c r="E2" s="111"/>
      <c r="F2" s="16"/>
    </row>
    <row r="3" spans="1:6" ht="15.6" x14ac:dyDescent="0.3">
      <c r="A3" s="17" t="s">
        <v>13</v>
      </c>
      <c r="B3" s="17" t="s">
        <v>14</v>
      </c>
      <c r="C3" s="17" t="s">
        <v>2</v>
      </c>
      <c r="D3" s="17" t="s">
        <v>162</v>
      </c>
      <c r="E3" s="17" t="s">
        <v>167</v>
      </c>
    </row>
    <row r="4" spans="1:6" ht="43.2" x14ac:dyDescent="0.3">
      <c r="A4" s="18">
        <v>1</v>
      </c>
      <c r="B4" s="18" t="str">
        <f>'Detailed Calc'!B5</f>
        <v>Site Preparation</v>
      </c>
      <c r="C4" s="18" t="str">
        <f>'Detailed Calc'!H5</f>
        <v>LS</v>
      </c>
      <c r="D4" s="18">
        <f>'Detailed Calc'!G5</f>
        <v>1</v>
      </c>
      <c r="E4" s="19" t="s">
        <v>200</v>
      </c>
    </row>
    <row r="5" spans="1:6" ht="28.8" x14ac:dyDescent="0.3">
      <c r="A5">
        <v>2</v>
      </c>
      <c r="B5" s="11" t="s">
        <v>140</v>
      </c>
      <c r="C5" t="s">
        <v>33</v>
      </c>
      <c r="D5" s="27">
        <f>'Detailed Calc'!G34</f>
        <v>136.38000000000005</v>
      </c>
    </row>
    <row r="6" spans="1:6" ht="28.8" x14ac:dyDescent="0.3">
      <c r="A6" s="23">
        <v>3</v>
      </c>
      <c r="B6" s="23" t="s">
        <v>142</v>
      </c>
      <c r="C6" s="23" t="s">
        <v>33</v>
      </c>
      <c r="D6" s="27">
        <f>'Detailed Calc'!G63</f>
        <v>28.339999999999979</v>
      </c>
      <c r="E6" s="24" t="s">
        <v>188</v>
      </c>
      <c r="F6" s="23"/>
    </row>
    <row r="7" spans="1:6" ht="28.8" x14ac:dyDescent="0.3">
      <c r="A7">
        <v>4</v>
      </c>
      <c r="B7" s="3" t="s">
        <v>141</v>
      </c>
      <c r="C7" t="s">
        <v>33</v>
      </c>
      <c r="D7" s="27">
        <f>'Detailed Calc'!G98</f>
        <v>108.55999999999996</v>
      </c>
    </row>
    <row r="8" spans="1:6" ht="28.8" x14ac:dyDescent="0.3">
      <c r="A8">
        <v>5</v>
      </c>
      <c r="B8" s="3" t="s">
        <v>143</v>
      </c>
      <c r="C8" t="s">
        <v>144</v>
      </c>
      <c r="D8" s="27">
        <f>'Detailed Calc'!G133</f>
        <v>26.509999999999984</v>
      </c>
    </row>
    <row r="9" spans="1:6" ht="28.8" x14ac:dyDescent="0.3">
      <c r="A9">
        <v>6</v>
      </c>
      <c r="B9" s="3" t="s">
        <v>145</v>
      </c>
      <c r="C9" t="s">
        <v>32</v>
      </c>
      <c r="D9">
        <f>'Detailed Calc'!G140</f>
        <v>18.3</v>
      </c>
    </row>
    <row r="10" spans="1:6" ht="65.25" customHeight="1" x14ac:dyDescent="0.3">
      <c r="A10">
        <v>7</v>
      </c>
      <c r="B10" s="20" t="s">
        <v>146</v>
      </c>
      <c r="C10" s="21" t="s">
        <v>144</v>
      </c>
      <c r="D10" s="27">
        <f>'Detailed Calc'!G209</f>
        <v>80.929999999999993</v>
      </c>
      <c r="E10" s="22" t="s">
        <v>170</v>
      </c>
      <c r="F10" s="22" t="s">
        <v>189</v>
      </c>
    </row>
    <row r="11" spans="1:6" ht="30.75" customHeight="1" x14ac:dyDescent="0.3">
      <c r="A11">
        <v>8</v>
      </c>
      <c r="B11" s="13" t="s">
        <v>147</v>
      </c>
      <c r="C11" t="s">
        <v>144</v>
      </c>
      <c r="D11" s="27">
        <f>'Detailed Calc'!G218</f>
        <v>83.07</v>
      </c>
      <c r="E11" s="3" t="s">
        <v>190</v>
      </c>
    </row>
    <row r="12" spans="1:6" ht="43.2" x14ac:dyDescent="0.3">
      <c r="A12">
        <v>9</v>
      </c>
      <c r="B12" s="3" t="s">
        <v>148</v>
      </c>
      <c r="C12" t="s">
        <v>144</v>
      </c>
      <c r="D12" s="27">
        <f>'Detailed Calc'!G227</f>
        <v>39.050000000000004</v>
      </c>
    </row>
    <row r="13" spans="1:6" ht="57.6" x14ac:dyDescent="0.3">
      <c r="A13">
        <v>10</v>
      </c>
      <c r="B13" s="3" t="s">
        <v>149</v>
      </c>
      <c r="C13" t="s">
        <v>144</v>
      </c>
      <c r="D13" s="27">
        <f>'Detailed Calc'!H263</f>
        <v>60.060000000000009</v>
      </c>
      <c r="E13" s="3" t="s">
        <v>191</v>
      </c>
    </row>
    <row r="14" spans="1:6" ht="43.2" x14ac:dyDescent="0.3">
      <c r="A14">
        <v>11</v>
      </c>
      <c r="B14" s="3" t="s">
        <v>150</v>
      </c>
      <c r="C14" t="s">
        <v>144</v>
      </c>
      <c r="D14" s="27">
        <f>'Detailed Calc'!G305</f>
        <v>110.38</v>
      </c>
      <c r="E14" s="3" t="s">
        <v>195</v>
      </c>
    </row>
    <row r="15" spans="1:6" ht="72" x14ac:dyDescent="0.3">
      <c r="A15">
        <v>12</v>
      </c>
      <c r="B15" s="24" t="s">
        <v>194</v>
      </c>
      <c r="C15" s="23" t="s">
        <v>144</v>
      </c>
      <c r="D15" s="27">
        <f>'Detailed Calc'!H281</f>
        <v>35.08</v>
      </c>
      <c r="E15" s="24" t="s">
        <v>199</v>
      </c>
    </row>
    <row r="16" spans="1:6" ht="43.2" x14ac:dyDescent="0.3">
      <c r="A16">
        <v>13</v>
      </c>
      <c r="B16" s="12" t="s">
        <v>151</v>
      </c>
      <c r="C16" t="s">
        <v>32</v>
      </c>
      <c r="D16" s="27">
        <f>'Detailed Calc'!H337</f>
        <v>791.88</v>
      </c>
    </row>
    <row r="17" spans="1:5" ht="43.2" x14ac:dyDescent="0.3">
      <c r="A17">
        <v>14</v>
      </c>
      <c r="B17" s="3" t="s">
        <v>152</v>
      </c>
      <c r="C17" t="s">
        <v>32</v>
      </c>
      <c r="D17" s="27">
        <f>'Detailed Calc'!H364</f>
        <v>366.43</v>
      </c>
    </row>
    <row r="18" spans="1:5" ht="54" customHeight="1" x14ac:dyDescent="0.3">
      <c r="A18">
        <v>15</v>
      </c>
      <c r="B18" s="3" t="s">
        <v>154</v>
      </c>
      <c r="C18" t="s">
        <v>32</v>
      </c>
      <c r="D18">
        <f>'Detailed Calc'!H367</f>
        <v>791.88</v>
      </c>
    </row>
    <row r="19" spans="1:5" ht="48" customHeight="1" x14ac:dyDescent="0.3">
      <c r="A19">
        <v>16</v>
      </c>
      <c r="B19" s="3" t="s">
        <v>153</v>
      </c>
      <c r="C19" t="s">
        <v>32</v>
      </c>
      <c r="D19">
        <f>'Detailed Calc'!H368</f>
        <v>366.43</v>
      </c>
    </row>
    <row r="20" spans="1:5" ht="43.2" x14ac:dyDescent="0.3">
      <c r="A20">
        <v>17</v>
      </c>
      <c r="B20" s="3" t="s">
        <v>168</v>
      </c>
      <c r="C20" t="s">
        <v>32</v>
      </c>
      <c r="D20" s="27">
        <f>'Detailed Calc'!H313</f>
        <v>48.04</v>
      </c>
    </row>
    <row r="21" spans="1:5" ht="43.2" x14ac:dyDescent="0.3">
      <c r="A21">
        <v>18</v>
      </c>
      <c r="B21" s="3" t="s">
        <v>155</v>
      </c>
      <c r="C21" t="s">
        <v>32</v>
      </c>
      <c r="D21" s="27">
        <f>'Detailed Calc'!H321</f>
        <v>38.86</v>
      </c>
    </row>
    <row r="22" spans="1:5" ht="28.8" x14ac:dyDescent="0.3">
      <c r="A22">
        <v>19</v>
      </c>
      <c r="B22" s="3" t="s">
        <v>156</v>
      </c>
      <c r="C22" t="s">
        <v>32</v>
      </c>
      <c r="D22" s="27">
        <f>'Detailed Calc'!H370</f>
        <v>17.28</v>
      </c>
    </row>
    <row r="23" spans="1:5" ht="28.8" x14ac:dyDescent="0.3">
      <c r="A23">
        <v>20</v>
      </c>
      <c r="B23" s="3" t="s">
        <v>157</v>
      </c>
      <c r="C23" t="s">
        <v>132</v>
      </c>
      <c r="D23">
        <f>'Detailed Calc'!H372</f>
        <v>34.56</v>
      </c>
    </row>
    <row r="24" spans="1:5" ht="16.2" x14ac:dyDescent="0.3">
      <c r="A24">
        <v>21</v>
      </c>
      <c r="B24" t="s">
        <v>158</v>
      </c>
      <c r="C24" t="s">
        <v>32</v>
      </c>
      <c r="D24">
        <f>'Detailed Calc'!H275</f>
        <v>613.30999999999995</v>
      </c>
    </row>
    <row r="25" spans="1:5" ht="72" x14ac:dyDescent="0.3">
      <c r="A25">
        <v>22</v>
      </c>
      <c r="B25" s="21" t="s">
        <v>180</v>
      </c>
      <c r="C25" s="21" t="s">
        <v>69</v>
      </c>
      <c r="D25" s="21">
        <f>'Detailed Calc'!H374</f>
        <v>7</v>
      </c>
      <c r="E25" s="22" t="s">
        <v>196</v>
      </c>
    </row>
    <row r="26" spans="1:5" ht="43.2" x14ac:dyDescent="0.3">
      <c r="A26">
        <v>23</v>
      </c>
      <c r="B26" s="3" t="s">
        <v>160</v>
      </c>
      <c r="C26" t="s">
        <v>132</v>
      </c>
      <c r="D26">
        <f>'Detailed Calc'!H377</f>
        <v>18.75</v>
      </c>
      <c r="E26" s="3" t="s">
        <v>183</v>
      </c>
    </row>
    <row r="27" spans="1:5" x14ac:dyDescent="0.3">
      <c r="A27">
        <v>24</v>
      </c>
      <c r="B27" t="s">
        <v>136</v>
      </c>
      <c r="C27" t="s">
        <v>132</v>
      </c>
      <c r="D27">
        <f>'Detailed Calc'!H382</f>
        <v>8</v>
      </c>
    </row>
    <row r="28" spans="1:5" ht="16.2" x14ac:dyDescent="0.3">
      <c r="A28">
        <v>25</v>
      </c>
      <c r="B28" t="s">
        <v>138</v>
      </c>
      <c r="C28" t="s">
        <v>32</v>
      </c>
      <c r="D28">
        <f>'Detailed Calc'!H391</f>
        <v>18</v>
      </c>
    </row>
    <row r="29" spans="1:5" ht="28.8" x14ac:dyDescent="0.3">
      <c r="A29">
        <v>26</v>
      </c>
      <c r="B29" s="3" t="s">
        <v>139</v>
      </c>
      <c r="C29" t="s">
        <v>32</v>
      </c>
      <c r="D29" s="27">
        <f>'Detailed Calc'!H394</f>
        <v>400</v>
      </c>
      <c r="E29" s="3" t="s">
        <v>197</v>
      </c>
    </row>
    <row r="30" spans="1:5" x14ac:dyDescent="0.3">
      <c r="A30">
        <v>27</v>
      </c>
      <c r="B30" s="3" t="s">
        <v>228</v>
      </c>
      <c r="D30" s="28">
        <f>'Construction of 6+1 Classrooms'!D81+'Construction of 6+1 Classrooms'!D82</f>
        <v>18.5</v>
      </c>
      <c r="E30" s="3"/>
    </row>
    <row r="31" spans="1:5" x14ac:dyDescent="0.3">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4" x14ac:dyDescent="0.3"/>
  <cols>
    <col min="2" max="2" width="41.5546875" customWidth="1"/>
    <col min="4" max="4" width="15.109375" customWidth="1"/>
    <col min="5" max="5" width="13.88671875" bestFit="1" customWidth="1"/>
    <col min="6" max="6" width="29.33203125" customWidth="1"/>
  </cols>
  <sheetData>
    <row r="1" spans="1:6" ht="18" x14ac:dyDescent="0.35">
      <c r="A1" s="110" t="s">
        <v>161</v>
      </c>
      <c r="B1" s="110"/>
      <c r="C1" s="110"/>
      <c r="D1" s="110"/>
      <c r="E1" s="110"/>
      <c r="F1" s="110"/>
    </row>
    <row r="2" spans="1:6" ht="18" x14ac:dyDescent="0.35">
      <c r="A2" s="111" t="s">
        <v>164</v>
      </c>
      <c r="B2" s="111"/>
      <c r="C2" s="111"/>
      <c r="D2" s="111"/>
      <c r="E2" s="111"/>
      <c r="F2" s="111"/>
    </row>
    <row r="3" spans="1:6" ht="15.6" x14ac:dyDescent="0.3">
      <c r="A3" s="17" t="s">
        <v>13</v>
      </c>
      <c r="B3" s="17" t="s">
        <v>14</v>
      </c>
      <c r="C3" s="17" t="s">
        <v>2</v>
      </c>
      <c r="D3" s="17" t="s">
        <v>162</v>
      </c>
      <c r="E3" s="17" t="s">
        <v>163</v>
      </c>
      <c r="F3" s="17" t="s">
        <v>167</v>
      </c>
    </row>
    <row r="4" spans="1:6" ht="43.2" x14ac:dyDescent="0.3">
      <c r="A4">
        <v>1</v>
      </c>
      <c r="B4" t="str">
        <f>'Detailed Calc'!B5</f>
        <v>Site Preparation</v>
      </c>
      <c r="C4" t="s">
        <v>32</v>
      </c>
      <c r="D4" s="15">
        <f>'Detailed Calc'!G5</f>
        <v>1</v>
      </c>
      <c r="E4" s="14">
        <v>474.51</v>
      </c>
      <c r="F4" s="19" t="s">
        <v>200</v>
      </c>
    </row>
    <row r="5" spans="1:6" ht="28.8" x14ac:dyDescent="0.3">
      <c r="A5">
        <v>2</v>
      </c>
      <c r="B5" s="11" t="s">
        <v>140</v>
      </c>
      <c r="C5" t="s">
        <v>33</v>
      </c>
      <c r="D5" s="15">
        <f>'Detailed Calc'!G34</f>
        <v>136.38000000000005</v>
      </c>
      <c r="E5" s="14">
        <v>120.96</v>
      </c>
    </row>
    <row r="6" spans="1:6" ht="28.8" x14ac:dyDescent="0.3">
      <c r="A6">
        <v>3</v>
      </c>
      <c r="B6" t="s">
        <v>142</v>
      </c>
      <c r="C6" t="s">
        <v>33</v>
      </c>
      <c r="D6" s="15">
        <f>'Detailed Calc'!G63</f>
        <v>28.339999999999979</v>
      </c>
      <c r="E6" s="14">
        <v>0</v>
      </c>
      <c r="F6" s="24" t="s">
        <v>188</v>
      </c>
    </row>
    <row r="7" spans="1:6" ht="28.8" x14ac:dyDescent="0.3">
      <c r="A7">
        <v>4</v>
      </c>
      <c r="B7" s="3" t="s">
        <v>141</v>
      </c>
      <c r="C7" t="s">
        <v>33</v>
      </c>
      <c r="D7" s="15">
        <f>'Detailed Calc'!G98</f>
        <v>108.55999999999996</v>
      </c>
      <c r="E7" s="14">
        <v>99.24</v>
      </c>
    </row>
    <row r="8" spans="1:6" ht="28.8" x14ac:dyDescent="0.3">
      <c r="A8">
        <v>5</v>
      </c>
      <c r="B8" s="3" t="s">
        <v>143</v>
      </c>
      <c r="C8" t="s">
        <v>144</v>
      </c>
      <c r="D8" s="15">
        <f>'Detailed Calc'!G133</f>
        <v>26.509999999999984</v>
      </c>
      <c r="E8" s="14">
        <v>23.21</v>
      </c>
    </row>
    <row r="9" spans="1:6" ht="28.8" x14ac:dyDescent="0.3">
      <c r="A9">
        <v>6</v>
      </c>
      <c r="B9" s="3" t="s">
        <v>145</v>
      </c>
      <c r="C9" t="s">
        <v>32</v>
      </c>
      <c r="D9" s="15">
        <f>'Detailed Calc'!G140</f>
        <v>18.3</v>
      </c>
      <c r="E9" s="14">
        <v>14.94</v>
      </c>
    </row>
    <row r="10" spans="1:6" ht="48.75" customHeight="1" x14ac:dyDescent="0.3">
      <c r="A10">
        <v>7</v>
      </c>
      <c r="B10" s="12" t="s">
        <v>146</v>
      </c>
      <c r="C10" t="s">
        <v>144</v>
      </c>
      <c r="D10" s="15">
        <f>'Detailed Calc'!G209</f>
        <v>80.929999999999993</v>
      </c>
      <c r="E10" s="14">
        <v>81.42</v>
      </c>
      <c r="F10" s="22" t="s">
        <v>170</v>
      </c>
    </row>
    <row r="11" spans="1:6" ht="30.75" customHeight="1" x14ac:dyDescent="0.3">
      <c r="A11">
        <v>8</v>
      </c>
      <c r="B11" s="13" t="s">
        <v>147</v>
      </c>
      <c r="C11" t="s">
        <v>144</v>
      </c>
      <c r="D11" s="15">
        <f>'Detailed Calc'!G218</f>
        <v>83.07</v>
      </c>
      <c r="E11" s="14">
        <v>70.680000000000007</v>
      </c>
      <c r="F11" s="3" t="s">
        <v>190</v>
      </c>
    </row>
    <row r="12" spans="1:6" ht="43.2" x14ac:dyDescent="0.3">
      <c r="A12">
        <v>9</v>
      </c>
      <c r="B12" s="3" t="s">
        <v>148</v>
      </c>
      <c r="C12" t="s">
        <v>144</v>
      </c>
      <c r="D12" s="15">
        <f>'Detailed Calc'!G227</f>
        <v>39.050000000000004</v>
      </c>
      <c r="E12" s="14">
        <v>47.76</v>
      </c>
    </row>
    <row r="13" spans="1:6" ht="57.6" x14ac:dyDescent="0.3">
      <c r="A13">
        <v>10</v>
      </c>
      <c r="B13" s="3" t="s">
        <v>149</v>
      </c>
      <c r="C13" t="s">
        <v>144</v>
      </c>
      <c r="D13" s="15">
        <f>'Detailed Calc'!H263</f>
        <v>60.060000000000009</v>
      </c>
      <c r="E13" s="14">
        <v>85.8</v>
      </c>
      <c r="F13" s="3" t="s">
        <v>191</v>
      </c>
    </row>
    <row r="14" spans="1:6" ht="43.2" x14ac:dyDescent="0.3">
      <c r="A14">
        <v>11</v>
      </c>
      <c r="B14" s="3" t="s">
        <v>150</v>
      </c>
      <c r="C14" t="s">
        <v>144</v>
      </c>
      <c r="D14" s="15">
        <f>'Detailed Calc'!G305</f>
        <v>110.38</v>
      </c>
      <c r="E14" s="14">
        <v>144.1</v>
      </c>
      <c r="F14" s="3" t="s">
        <v>195</v>
      </c>
    </row>
    <row r="15" spans="1:6" ht="86.4" x14ac:dyDescent="0.3">
      <c r="A15">
        <v>12</v>
      </c>
      <c r="B15" s="3" t="s">
        <v>194</v>
      </c>
      <c r="C15" t="s">
        <v>144</v>
      </c>
      <c r="D15" s="15">
        <f>'Detailed Calc'!H281</f>
        <v>35.08</v>
      </c>
      <c r="E15" s="14">
        <v>0</v>
      </c>
      <c r="F15" s="24" t="s">
        <v>199</v>
      </c>
    </row>
    <row r="16" spans="1:6" ht="43.2" x14ac:dyDescent="0.3">
      <c r="A16">
        <v>12</v>
      </c>
      <c r="B16" s="12" t="s">
        <v>151</v>
      </c>
      <c r="C16" t="s">
        <v>32</v>
      </c>
      <c r="D16" s="15">
        <f>'Detailed Calc'!H337</f>
        <v>791.88</v>
      </c>
      <c r="E16" s="14">
        <v>873.3</v>
      </c>
    </row>
    <row r="17" spans="1:6" ht="43.2" x14ac:dyDescent="0.3">
      <c r="A17">
        <v>13</v>
      </c>
      <c r="B17" s="3" t="s">
        <v>152</v>
      </c>
      <c r="C17" t="s">
        <v>32</v>
      </c>
      <c r="D17" s="15">
        <f>'Detailed Calc'!H364</f>
        <v>366.43</v>
      </c>
      <c r="E17" s="14">
        <v>327.84</v>
      </c>
    </row>
    <row r="18" spans="1:6" ht="54" customHeight="1" x14ac:dyDescent="0.3">
      <c r="A18">
        <v>14</v>
      </c>
      <c r="B18" s="3" t="s">
        <v>154</v>
      </c>
      <c r="C18" t="s">
        <v>32</v>
      </c>
      <c r="D18" s="15">
        <f>'Detailed Calc'!H367</f>
        <v>791.88</v>
      </c>
      <c r="E18" s="14">
        <v>873.3</v>
      </c>
    </row>
    <row r="19" spans="1:6" ht="48" customHeight="1" x14ac:dyDescent="0.3">
      <c r="A19">
        <v>15</v>
      </c>
      <c r="B19" s="3" t="s">
        <v>153</v>
      </c>
      <c r="C19" t="s">
        <v>32</v>
      </c>
      <c r="D19" s="15">
        <f>'Detailed Calc'!H368</f>
        <v>366.43</v>
      </c>
      <c r="E19" s="14">
        <v>327.84</v>
      </c>
    </row>
    <row r="20" spans="1:6" ht="43.2" x14ac:dyDescent="0.3">
      <c r="A20">
        <v>16</v>
      </c>
      <c r="B20" s="3" t="s">
        <v>165</v>
      </c>
      <c r="C20" t="s">
        <v>32</v>
      </c>
      <c r="D20" s="15">
        <f>'Detailed Calc'!H313</f>
        <v>48.04</v>
      </c>
      <c r="E20" s="14">
        <v>47.92</v>
      </c>
    </row>
    <row r="21" spans="1:6" ht="43.2" x14ac:dyDescent="0.3">
      <c r="A21">
        <v>17</v>
      </c>
      <c r="B21" s="3" t="s">
        <v>155</v>
      </c>
      <c r="C21" t="s">
        <v>32</v>
      </c>
      <c r="D21" s="15">
        <f>'Detailed Calc'!H321</f>
        <v>38.86</v>
      </c>
      <c r="E21" s="14">
        <v>40.74</v>
      </c>
    </row>
    <row r="22" spans="1:6" ht="28.8" x14ac:dyDescent="0.3">
      <c r="A22">
        <v>18</v>
      </c>
      <c r="B22" s="3" t="s">
        <v>156</v>
      </c>
      <c r="C22" t="s">
        <v>32</v>
      </c>
      <c r="D22" s="15">
        <f>'Detailed Calc'!H370</f>
        <v>17.28</v>
      </c>
      <c r="E22" s="14">
        <v>17.28</v>
      </c>
    </row>
    <row r="23" spans="1:6" ht="28.8" x14ac:dyDescent="0.3">
      <c r="A23">
        <v>19</v>
      </c>
      <c r="B23" s="3" t="s">
        <v>166</v>
      </c>
      <c r="C23" t="s">
        <v>132</v>
      </c>
      <c r="D23" s="15">
        <f>'Detailed Calc'!H372</f>
        <v>34.56</v>
      </c>
      <c r="E23" s="14">
        <v>43.2</v>
      </c>
    </row>
    <row r="24" spans="1:6" ht="16.2" x14ac:dyDescent="0.3">
      <c r="A24">
        <v>20</v>
      </c>
      <c r="B24" t="s">
        <v>158</v>
      </c>
      <c r="C24" t="s">
        <v>32</v>
      </c>
      <c r="D24" s="15">
        <f>'Detailed Calc'!H275</f>
        <v>613.30999999999995</v>
      </c>
      <c r="E24" s="14">
        <v>644.21</v>
      </c>
    </row>
    <row r="25" spans="1:6" ht="86.4" x14ac:dyDescent="0.3">
      <c r="A25">
        <v>21</v>
      </c>
      <c r="B25" t="s">
        <v>159</v>
      </c>
      <c r="C25" t="s">
        <v>69</v>
      </c>
      <c r="D25" s="15">
        <f>'Detailed Calc'!H374</f>
        <v>7</v>
      </c>
      <c r="E25" s="14">
        <v>6</v>
      </c>
      <c r="F25" s="22" t="s">
        <v>196</v>
      </c>
    </row>
    <row r="26" spans="1:6" ht="57.6" x14ac:dyDescent="0.3">
      <c r="A26">
        <v>22</v>
      </c>
      <c r="B26" s="3" t="s">
        <v>160</v>
      </c>
      <c r="C26" t="s">
        <v>32</v>
      </c>
      <c r="D26" s="15">
        <f>'Detailed Calc'!H377</f>
        <v>18.75</v>
      </c>
      <c r="E26" s="14">
        <v>18</v>
      </c>
      <c r="F26" s="3" t="s">
        <v>183</v>
      </c>
    </row>
    <row r="27" spans="1:6" x14ac:dyDescent="0.3">
      <c r="A27">
        <v>23</v>
      </c>
      <c r="B27" t="s">
        <v>136</v>
      </c>
      <c r="C27" t="s">
        <v>132</v>
      </c>
      <c r="D27" s="15">
        <f>'Detailed Calc'!H382</f>
        <v>8</v>
      </c>
      <c r="E27" s="14">
        <v>8</v>
      </c>
    </row>
    <row r="28" spans="1:6" ht="16.2" x14ac:dyDescent="0.3">
      <c r="A28">
        <v>24</v>
      </c>
      <c r="B28" t="s">
        <v>138</v>
      </c>
      <c r="C28" t="s">
        <v>32</v>
      </c>
      <c r="D28" s="15">
        <f>'Detailed Calc'!H391</f>
        <v>18</v>
      </c>
      <c r="E28" s="14">
        <v>20.92</v>
      </c>
    </row>
    <row r="29" spans="1:6" ht="43.2" x14ac:dyDescent="0.3">
      <c r="A29">
        <v>25</v>
      </c>
      <c r="B29" s="3" t="s">
        <v>139</v>
      </c>
      <c r="C29" t="s">
        <v>32</v>
      </c>
      <c r="D29" s="15">
        <f>'Detailed Calc'!H394</f>
        <v>400</v>
      </c>
      <c r="E29" s="14">
        <v>400</v>
      </c>
      <c r="F29" s="3" t="s">
        <v>197</v>
      </c>
    </row>
    <row r="30" spans="1:6" x14ac:dyDescent="0.3">
      <c r="A30">
        <v>26</v>
      </c>
      <c r="B30" t="s">
        <v>185</v>
      </c>
      <c r="C30" t="str">
        <f>'Summary of BOQ'!C31</f>
        <v>LS</v>
      </c>
      <c r="D30">
        <f>'Summary of BOQ'!D31</f>
        <v>1</v>
      </c>
      <c r="F30" s="23" t="s">
        <v>198</v>
      </c>
    </row>
    <row r="31" spans="1:6" x14ac:dyDescent="0.3">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9"/>
  <sheetViews>
    <sheetView tabSelected="1" topLeftCell="A7" zoomScaleNormal="100" zoomScaleSheetLayoutView="55" workbookViewId="0">
      <selection activeCell="C10" sqref="C10"/>
    </sheetView>
  </sheetViews>
  <sheetFormatPr defaultColWidth="8.88671875" defaultRowHeight="14.4" x14ac:dyDescent="0.3"/>
  <cols>
    <col min="1" max="1" width="6.21875" style="29" customWidth="1"/>
    <col min="2" max="2" width="59" style="29" customWidth="1"/>
    <col min="3" max="3" width="9.33203125" style="31" bestFit="1" customWidth="1"/>
    <col min="4" max="4" width="11.109375" style="31" bestFit="1" customWidth="1"/>
    <col min="5" max="6" width="17" style="32" customWidth="1"/>
    <col min="7" max="16384" width="8.88671875" style="29"/>
  </cols>
  <sheetData>
    <row r="1" spans="1:6" ht="55.05" customHeight="1" x14ac:dyDescent="0.3">
      <c r="A1" s="118" t="s">
        <v>515</v>
      </c>
      <c r="B1" s="119"/>
      <c r="C1" s="119"/>
      <c r="D1" s="119"/>
      <c r="E1" s="119"/>
      <c r="F1" s="119"/>
    </row>
    <row r="2" spans="1:6" ht="72" customHeight="1" x14ac:dyDescent="0.3">
      <c r="A2" s="25" t="s">
        <v>201</v>
      </c>
      <c r="B2" s="25" t="s">
        <v>14</v>
      </c>
      <c r="C2" s="25" t="s">
        <v>2</v>
      </c>
      <c r="D2" s="26" t="s">
        <v>3</v>
      </c>
      <c r="E2" s="65" t="s">
        <v>517</v>
      </c>
      <c r="F2" s="65" t="s">
        <v>518</v>
      </c>
    </row>
    <row r="3" spans="1:6" ht="15.45" customHeight="1" x14ac:dyDescent="0.3">
      <c r="A3" s="121" t="s">
        <v>283</v>
      </c>
      <c r="B3" s="121"/>
      <c r="C3" s="121"/>
      <c r="D3" s="121"/>
      <c r="E3" s="121"/>
      <c r="F3" s="121"/>
    </row>
    <row r="4" spans="1:6" x14ac:dyDescent="0.3">
      <c r="A4" s="33" t="s">
        <v>445</v>
      </c>
      <c r="B4" s="34" t="s">
        <v>443</v>
      </c>
      <c r="C4" s="35"/>
      <c r="D4" s="36"/>
      <c r="E4" s="37"/>
      <c r="F4" s="37"/>
    </row>
    <row r="5" spans="1:6" ht="27.6" x14ac:dyDescent="0.3">
      <c r="A5" s="33"/>
      <c r="B5" s="53" t="s">
        <v>464</v>
      </c>
      <c r="C5" s="35"/>
      <c r="D5" s="36"/>
      <c r="E5" s="37"/>
      <c r="F5" s="37"/>
    </row>
    <row r="6" spans="1:6" x14ac:dyDescent="0.3">
      <c r="A6" s="40" t="s">
        <v>446</v>
      </c>
      <c r="B6" s="39" t="s">
        <v>444</v>
      </c>
      <c r="C6" s="35" t="s">
        <v>206</v>
      </c>
      <c r="D6" s="47">
        <v>1</v>
      </c>
      <c r="E6" s="37"/>
      <c r="F6" s="37"/>
    </row>
    <row r="7" spans="1:6" x14ac:dyDescent="0.3">
      <c r="A7" s="33" t="s">
        <v>338</v>
      </c>
      <c r="B7" s="34" t="s">
        <v>280</v>
      </c>
      <c r="C7" s="35"/>
      <c r="D7" s="36"/>
      <c r="E7" s="37"/>
      <c r="F7" s="37"/>
    </row>
    <row r="8" spans="1:6" ht="55.2" x14ac:dyDescent="0.3">
      <c r="A8" s="40"/>
      <c r="B8" s="38" t="s">
        <v>286</v>
      </c>
      <c r="C8" s="35"/>
      <c r="D8" s="36"/>
      <c r="E8" s="37"/>
      <c r="F8" s="37"/>
    </row>
    <row r="9" spans="1:6" ht="16.2" x14ac:dyDescent="0.3">
      <c r="A9" s="40" t="s">
        <v>339</v>
      </c>
      <c r="B9" s="39" t="s">
        <v>281</v>
      </c>
      <c r="C9" s="35" t="s">
        <v>203</v>
      </c>
      <c r="D9" s="47">
        <v>400</v>
      </c>
      <c r="E9" s="37"/>
      <c r="F9" s="37"/>
    </row>
    <row r="10" spans="1:6" x14ac:dyDescent="0.3">
      <c r="A10" s="40" t="s">
        <v>582</v>
      </c>
      <c r="B10" s="39" t="s">
        <v>583</v>
      </c>
      <c r="C10" s="35" t="s">
        <v>584</v>
      </c>
      <c r="D10" s="47">
        <v>1</v>
      </c>
      <c r="E10" s="37"/>
      <c r="F10" s="37"/>
    </row>
    <row r="11" spans="1:6" x14ac:dyDescent="0.3">
      <c r="A11" s="33" t="s">
        <v>340</v>
      </c>
      <c r="B11" s="39" t="s">
        <v>207</v>
      </c>
      <c r="C11" s="35"/>
      <c r="D11" s="47"/>
      <c r="E11" s="37"/>
      <c r="F11" s="37"/>
    </row>
    <row r="12" spans="1:6" ht="41.4" x14ac:dyDescent="0.3">
      <c r="A12" s="40"/>
      <c r="B12" s="38" t="s">
        <v>442</v>
      </c>
      <c r="C12" s="35"/>
      <c r="D12" s="47"/>
      <c r="E12" s="37"/>
      <c r="F12" s="37"/>
    </row>
    <row r="13" spans="1:6" ht="16.2" x14ac:dyDescent="0.3">
      <c r="A13" s="40" t="s">
        <v>341</v>
      </c>
      <c r="B13" s="39" t="s">
        <v>19</v>
      </c>
      <c r="C13" s="35" t="s">
        <v>204</v>
      </c>
      <c r="D13" s="48">
        <v>120.31</v>
      </c>
      <c r="E13" s="37"/>
      <c r="F13" s="37"/>
    </row>
    <row r="14" spans="1:6" ht="16.2" x14ac:dyDescent="0.3">
      <c r="A14" s="40" t="s">
        <v>342</v>
      </c>
      <c r="B14" s="39" t="s">
        <v>11</v>
      </c>
      <c r="C14" s="35" t="s">
        <v>204</v>
      </c>
      <c r="D14" s="47">
        <v>3</v>
      </c>
      <c r="E14" s="37"/>
      <c r="F14" s="37"/>
    </row>
    <row r="15" spans="1:6" ht="16.2" x14ac:dyDescent="0.3">
      <c r="A15" s="40" t="s">
        <v>343</v>
      </c>
      <c r="B15" s="39" t="s">
        <v>20</v>
      </c>
      <c r="C15" s="35" t="s">
        <v>204</v>
      </c>
      <c r="D15" s="47">
        <v>12</v>
      </c>
      <c r="E15" s="37"/>
      <c r="F15" s="37"/>
    </row>
    <row r="16" spans="1:6" ht="16.2" x14ac:dyDescent="0.3">
      <c r="A16" s="40" t="s">
        <v>344</v>
      </c>
      <c r="B16" s="39" t="s">
        <v>25</v>
      </c>
      <c r="C16" s="35" t="s">
        <v>204</v>
      </c>
      <c r="D16" s="47">
        <v>1</v>
      </c>
      <c r="E16" s="37"/>
      <c r="F16" s="37"/>
    </row>
    <row r="17" spans="1:6" x14ac:dyDescent="0.3">
      <c r="A17" s="33" t="s">
        <v>345</v>
      </c>
      <c r="B17" s="34" t="s">
        <v>218</v>
      </c>
      <c r="C17" s="35"/>
      <c r="D17" s="47"/>
      <c r="E17" s="37"/>
      <c r="F17" s="37"/>
    </row>
    <row r="18" spans="1:6" ht="41.4" x14ac:dyDescent="0.3">
      <c r="A18" s="40"/>
      <c r="B18" s="38" t="s">
        <v>403</v>
      </c>
      <c r="C18" s="35"/>
      <c r="D18" s="47"/>
      <c r="E18" s="37"/>
      <c r="F18" s="37"/>
    </row>
    <row r="19" spans="1:6" ht="16.2" x14ac:dyDescent="0.3">
      <c r="A19" s="40" t="s">
        <v>346</v>
      </c>
      <c r="B19" s="39" t="s">
        <v>19</v>
      </c>
      <c r="C19" s="35" t="s">
        <v>204</v>
      </c>
      <c r="D19" s="47">
        <v>97</v>
      </c>
      <c r="E19" s="37"/>
      <c r="F19" s="37"/>
    </row>
    <row r="20" spans="1:6" ht="16.2" x14ac:dyDescent="0.3">
      <c r="A20" s="40" t="s">
        <v>347</v>
      </c>
      <c r="B20" s="39" t="s">
        <v>11</v>
      </c>
      <c r="C20" s="35" t="s">
        <v>204</v>
      </c>
      <c r="D20" s="47">
        <v>2.5</v>
      </c>
      <c r="E20" s="37"/>
      <c r="F20" s="37"/>
    </row>
    <row r="21" spans="1:6" ht="16.2" x14ac:dyDescent="0.3">
      <c r="A21" s="40" t="s">
        <v>348</v>
      </c>
      <c r="B21" s="39" t="s">
        <v>20</v>
      </c>
      <c r="C21" s="35" t="s">
        <v>204</v>
      </c>
      <c r="D21" s="47">
        <v>8</v>
      </c>
      <c r="E21" s="37"/>
      <c r="F21" s="37"/>
    </row>
    <row r="22" spans="1:6" ht="16.2" x14ac:dyDescent="0.3">
      <c r="A22" s="40" t="s">
        <v>349</v>
      </c>
      <c r="B22" s="39" t="s">
        <v>25</v>
      </c>
      <c r="C22" s="35" t="s">
        <v>204</v>
      </c>
      <c r="D22" s="47">
        <v>1</v>
      </c>
      <c r="E22" s="37"/>
      <c r="F22" s="37"/>
    </row>
    <row r="23" spans="1:6" ht="16.2" x14ac:dyDescent="0.3">
      <c r="A23" s="40" t="s">
        <v>350</v>
      </c>
      <c r="B23" s="41" t="s">
        <v>175</v>
      </c>
      <c r="C23" s="35" t="s">
        <v>204</v>
      </c>
      <c r="D23" s="47">
        <v>0.5</v>
      </c>
      <c r="E23" s="37"/>
      <c r="F23" s="37"/>
    </row>
    <row r="24" spans="1:6" ht="16.2" x14ac:dyDescent="0.3">
      <c r="A24" s="40" t="s">
        <v>351</v>
      </c>
      <c r="B24" s="39" t="s">
        <v>219</v>
      </c>
      <c r="C24" s="35" t="s">
        <v>204</v>
      </c>
      <c r="D24" s="47">
        <v>26.5</v>
      </c>
      <c r="E24" s="37"/>
      <c r="F24" s="37"/>
    </row>
    <row r="25" spans="1:6" x14ac:dyDescent="0.3">
      <c r="A25" s="33" t="s">
        <v>352</v>
      </c>
      <c r="B25" s="34" t="s">
        <v>463</v>
      </c>
      <c r="C25" s="35"/>
      <c r="D25" s="47"/>
      <c r="E25" s="37"/>
      <c r="F25" s="37"/>
    </row>
    <row r="26" spans="1:6" ht="41.4" x14ac:dyDescent="0.3">
      <c r="A26" s="40"/>
      <c r="B26" s="38" t="s">
        <v>404</v>
      </c>
      <c r="C26" s="35"/>
      <c r="D26" s="47"/>
      <c r="E26" s="37"/>
      <c r="F26" s="37"/>
    </row>
    <row r="27" spans="1:6" ht="16.2" x14ac:dyDescent="0.3">
      <c r="A27" s="40" t="s">
        <v>353</v>
      </c>
      <c r="B27" s="39" t="s">
        <v>396</v>
      </c>
      <c r="C27" s="35" t="s">
        <v>204</v>
      </c>
      <c r="D27" s="47">
        <v>24</v>
      </c>
      <c r="E27" s="37"/>
      <c r="F27" s="37"/>
    </row>
    <row r="28" spans="1:6" ht="16.2" x14ac:dyDescent="0.3">
      <c r="A28" s="40" t="s">
        <v>354</v>
      </c>
      <c r="B28" s="39" t="s">
        <v>397</v>
      </c>
      <c r="C28" s="35" t="s">
        <v>204</v>
      </c>
      <c r="D28" s="47">
        <v>0.5</v>
      </c>
      <c r="E28" s="37"/>
      <c r="F28" s="37"/>
    </row>
    <row r="29" spans="1:6" ht="16.2" x14ac:dyDescent="0.3">
      <c r="A29" s="40" t="s">
        <v>355</v>
      </c>
      <c r="B29" s="39" t="s">
        <v>398</v>
      </c>
      <c r="C29" s="35" t="s">
        <v>204</v>
      </c>
      <c r="D29" s="47">
        <v>3.5</v>
      </c>
      <c r="E29" s="37"/>
      <c r="F29" s="37"/>
    </row>
    <row r="30" spans="1:6" ht="16.2" x14ac:dyDescent="0.3">
      <c r="A30" s="40" t="s">
        <v>356</v>
      </c>
      <c r="B30" s="39" t="s">
        <v>399</v>
      </c>
      <c r="C30" s="35" t="s">
        <v>204</v>
      </c>
      <c r="D30" s="47">
        <v>0.5</v>
      </c>
      <c r="E30" s="37"/>
      <c r="F30" s="37"/>
    </row>
    <row r="31" spans="1:6" ht="16.2" x14ac:dyDescent="0.3">
      <c r="A31" s="40" t="s">
        <v>395</v>
      </c>
      <c r="B31" s="39" t="s">
        <v>400</v>
      </c>
      <c r="C31" s="35" t="s">
        <v>204</v>
      </c>
      <c r="D31" s="47">
        <v>83</v>
      </c>
      <c r="E31" s="37"/>
      <c r="F31" s="37"/>
    </row>
    <row r="32" spans="1:6" x14ac:dyDescent="0.3">
      <c r="A32" s="33" t="s">
        <v>357</v>
      </c>
      <c r="B32" s="34" t="s">
        <v>72</v>
      </c>
      <c r="C32" s="35"/>
      <c r="D32" s="47"/>
      <c r="E32" s="37"/>
      <c r="F32" s="37"/>
    </row>
    <row r="33" spans="1:6" ht="41.4" x14ac:dyDescent="0.3">
      <c r="A33" s="40"/>
      <c r="B33" s="38" t="s">
        <v>405</v>
      </c>
      <c r="C33" s="35"/>
      <c r="D33" s="47"/>
      <c r="E33" s="37"/>
      <c r="F33" s="37"/>
    </row>
    <row r="34" spans="1:6" ht="16.2" x14ac:dyDescent="0.3">
      <c r="A34" s="40" t="s">
        <v>358</v>
      </c>
      <c r="B34" s="39" t="s">
        <v>409</v>
      </c>
      <c r="C34" s="35" t="s">
        <v>204</v>
      </c>
      <c r="D34" s="47">
        <v>40</v>
      </c>
      <c r="E34" s="37"/>
      <c r="F34" s="37"/>
    </row>
    <row r="35" spans="1:6" x14ac:dyDescent="0.3">
      <c r="A35" s="33" t="s">
        <v>359</v>
      </c>
      <c r="B35" s="42" t="s">
        <v>225</v>
      </c>
      <c r="C35" s="35"/>
      <c r="D35" s="47"/>
      <c r="E35" s="37"/>
      <c r="F35" s="37"/>
    </row>
    <row r="36" spans="1:6" ht="27.6" x14ac:dyDescent="0.3">
      <c r="A36" s="40"/>
      <c r="B36" s="43" t="s">
        <v>406</v>
      </c>
      <c r="C36" s="35"/>
      <c r="D36" s="47"/>
      <c r="E36" s="37"/>
      <c r="F36" s="37"/>
    </row>
    <row r="37" spans="1:6" ht="16.2" x14ac:dyDescent="0.3">
      <c r="A37" s="40" t="s">
        <v>360</v>
      </c>
      <c r="B37" s="41" t="s">
        <v>73</v>
      </c>
      <c r="C37" s="35" t="s">
        <v>204</v>
      </c>
      <c r="D37" s="47">
        <v>26.5</v>
      </c>
      <c r="E37" s="37"/>
      <c r="F37" s="37"/>
    </row>
    <row r="38" spans="1:6" ht="16.2" x14ac:dyDescent="0.3">
      <c r="A38" s="40" t="s">
        <v>361</v>
      </c>
      <c r="B38" s="41" t="s">
        <v>11</v>
      </c>
      <c r="C38" s="35" t="s">
        <v>204</v>
      </c>
      <c r="D38" s="47">
        <v>2</v>
      </c>
      <c r="E38" s="37"/>
      <c r="F38" s="37"/>
    </row>
    <row r="39" spans="1:6" ht="16.2" x14ac:dyDescent="0.3">
      <c r="A39" s="40" t="s">
        <v>362</v>
      </c>
      <c r="B39" s="41" t="s">
        <v>20</v>
      </c>
      <c r="C39" s="35" t="s">
        <v>204</v>
      </c>
      <c r="D39" s="47">
        <v>6.5</v>
      </c>
      <c r="E39" s="37"/>
      <c r="F39" s="37"/>
    </row>
    <row r="40" spans="1:6" ht="16.2" x14ac:dyDescent="0.3">
      <c r="A40" s="40" t="s">
        <v>363</v>
      </c>
      <c r="B40" s="41" t="s">
        <v>25</v>
      </c>
      <c r="C40" s="35" t="s">
        <v>204</v>
      </c>
      <c r="D40" s="47">
        <v>0.5</v>
      </c>
      <c r="E40" s="37"/>
      <c r="F40" s="37"/>
    </row>
    <row r="41" spans="1:6" ht="16.2" x14ac:dyDescent="0.3">
      <c r="A41" s="40" t="s">
        <v>364</v>
      </c>
      <c r="B41" s="41" t="s">
        <v>75</v>
      </c>
      <c r="C41" s="35" t="s">
        <v>204</v>
      </c>
      <c r="D41" s="47">
        <v>24.5</v>
      </c>
      <c r="E41" s="37"/>
      <c r="F41" s="37"/>
    </row>
    <row r="42" spans="1:6" ht="16.2" x14ac:dyDescent="0.3">
      <c r="A42" s="40" t="s">
        <v>365</v>
      </c>
      <c r="B42" s="41" t="s">
        <v>224</v>
      </c>
      <c r="C42" s="35" t="s">
        <v>204</v>
      </c>
      <c r="D42" s="47">
        <v>1</v>
      </c>
      <c r="E42" s="37"/>
      <c r="F42" s="37"/>
    </row>
    <row r="43" spans="1:6" ht="16.2" x14ac:dyDescent="0.3">
      <c r="A43" s="40" t="s">
        <v>366</v>
      </c>
      <c r="B43" s="41" t="s">
        <v>175</v>
      </c>
      <c r="C43" s="35" t="s">
        <v>204</v>
      </c>
      <c r="D43" s="47">
        <v>0.5</v>
      </c>
      <c r="E43" s="37"/>
      <c r="F43" s="37"/>
    </row>
    <row r="44" spans="1:6" x14ac:dyDescent="0.3">
      <c r="A44" s="33" t="s">
        <v>367</v>
      </c>
      <c r="B44" s="34" t="s">
        <v>230</v>
      </c>
      <c r="C44" s="35"/>
      <c r="D44" s="47"/>
      <c r="E44" s="37"/>
      <c r="F44" s="37"/>
    </row>
    <row r="45" spans="1:6" ht="27.6" x14ac:dyDescent="0.3">
      <c r="A45" s="40"/>
      <c r="B45" s="38" t="s">
        <v>407</v>
      </c>
      <c r="C45" s="35"/>
      <c r="D45" s="47"/>
      <c r="E45" s="37"/>
      <c r="F45" s="37"/>
    </row>
    <row r="46" spans="1:6" ht="16.2" x14ac:dyDescent="0.3">
      <c r="A46" s="40" t="s">
        <v>368</v>
      </c>
      <c r="B46" s="39" t="s">
        <v>232</v>
      </c>
      <c r="C46" s="35" t="s">
        <v>204</v>
      </c>
      <c r="D46" s="47">
        <v>16</v>
      </c>
      <c r="E46" s="37"/>
      <c r="F46" s="37"/>
    </row>
    <row r="47" spans="1:6" ht="16.2" x14ac:dyDescent="0.3">
      <c r="A47" s="40" t="s">
        <v>369</v>
      </c>
      <c r="B47" s="39" t="s">
        <v>233</v>
      </c>
      <c r="C47" s="35" t="s">
        <v>204</v>
      </c>
      <c r="D47" s="47">
        <v>11.5</v>
      </c>
      <c r="E47" s="37"/>
      <c r="F47" s="37"/>
    </row>
    <row r="48" spans="1:6" ht="16.2" x14ac:dyDescent="0.3">
      <c r="A48" s="40" t="s">
        <v>370</v>
      </c>
      <c r="B48" s="39" t="s">
        <v>76</v>
      </c>
      <c r="C48" s="35" t="s">
        <v>204</v>
      </c>
      <c r="D48" s="47">
        <v>50</v>
      </c>
      <c r="E48" s="37"/>
      <c r="F48" s="37"/>
    </row>
    <row r="49" spans="1:6" ht="16.2" x14ac:dyDescent="0.3">
      <c r="A49" s="40" t="s">
        <v>371</v>
      </c>
      <c r="B49" s="39" t="s">
        <v>116</v>
      </c>
      <c r="C49" s="35" t="s">
        <v>204</v>
      </c>
      <c r="D49" s="47">
        <v>3</v>
      </c>
      <c r="E49" s="37"/>
      <c r="F49" s="37"/>
    </row>
    <row r="50" spans="1:6" x14ac:dyDescent="0.3">
      <c r="A50" s="33" t="s">
        <v>372</v>
      </c>
      <c r="B50" s="34" t="s">
        <v>234</v>
      </c>
      <c r="C50" s="35"/>
      <c r="D50" s="47"/>
      <c r="E50" s="37"/>
      <c r="F50" s="37"/>
    </row>
    <row r="51" spans="1:6" ht="27.6" x14ac:dyDescent="0.3">
      <c r="A51" s="40"/>
      <c r="B51" s="38" t="s">
        <v>408</v>
      </c>
      <c r="C51" s="35"/>
      <c r="D51" s="47"/>
      <c r="E51" s="37"/>
      <c r="F51" s="37"/>
    </row>
    <row r="52" spans="1:6" ht="16.2" x14ac:dyDescent="0.3">
      <c r="A52" s="40" t="s">
        <v>373</v>
      </c>
      <c r="B52" s="39" t="s">
        <v>84</v>
      </c>
      <c r="C52" s="35" t="s">
        <v>204</v>
      </c>
      <c r="D52" s="47">
        <v>110</v>
      </c>
      <c r="E52" s="37"/>
      <c r="F52" s="37"/>
    </row>
    <row r="53" spans="1:6" x14ac:dyDescent="0.3">
      <c r="A53" s="33" t="s">
        <v>374</v>
      </c>
      <c r="B53" s="39" t="s">
        <v>236</v>
      </c>
      <c r="C53" s="35"/>
      <c r="D53" s="47"/>
      <c r="E53" s="37"/>
      <c r="F53" s="37"/>
    </row>
    <row r="54" spans="1:6" ht="27.6" x14ac:dyDescent="0.3">
      <c r="A54" s="40"/>
      <c r="B54" s="38" t="s">
        <v>410</v>
      </c>
      <c r="C54" s="35"/>
      <c r="D54" s="47"/>
      <c r="E54" s="37"/>
      <c r="F54" s="37"/>
    </row>
    <row r="55" spans="1:6" ht="16.2" x14ac:dyDescent="0.3">
      <c r="A55" s="40" t="s">
        <v>375</v>
      </c>
      <c r="B55" s="39" t="s">
        <v>75</v>
      </c>
      <c r="C55" s="35" t="s">
        <v>204</v>
      </c>
      <c r="D55" s="47">
        <v>35</v>
      </c>
      <c r="E55" s="37"/>
      <c r="F55" s="37"/>
    </row>
    <row r="56" spans="1:6" x14ac:dyDescent="0.3">
      <c r="A56" s="33" t="s">
        <v>376</v>
      </c>
      <c r="B56" s="34" t="s">
        <v>242</v>
      </c>
      <c r="C56" s="35"/>
      <c r="D56" s="47"/>
      <c r="E56" s="37"/>
      <c r="F56" s="37"/>
    </row>
    <row r="57" spans="1:6" ht="41.4" x14ac:dyDescent="0.3">
      <c r="A57" s="40"/>
      <c r="B57" s="38" t="s">
        <v>411</v>
      </c>
      <c r="C57" s="35"/>
      <c r="D57" s="47"/>
      <c r="E57" s="37"/>
      <c r="F57" s="37"/>
    </row>
    <row r="58" spans="1:6" ht="16.2" x14ac:dyDescent="0.3">
      <c r="A58" s="40" t="s">
        <v>377</v>
      </c>
      <c r="B58" s="39" t="s">
        <v>243</v>
      </c>
      <c r="C58" s="35" t="s">
        <v>203</v>
      </c>
      <c r="D58" s="47">
        <v>17</v>
      </c>
      <c r="E58" s="37"/>
      <c r="F58" s="37"/>
    </row>
    <row r="59" spans="1:6" x14ac:dyDescent="0.3">
      <c r="A59" s="122" t="s">
        <v>284</v>
      </c>
      <c r="B59" s="122"/>
      <c r="C59" s="122"/>
      <c r="D59" s="122"/>
      <c r="E59" s="122"/>
      <c r="F59" s="44"/>
    </row>
    <row r="60" spans="1:6" ht="15.6" x14ac:dyDescent="0.3">
      <c r="A60" s="123" t="s">
        <v>378</v>
      </c>
      <c r="B60" s="123"/>
      <c r="C60" s="123"/>
      <c r="D60" s="123"/>
      <c r="E60" s="123"/>
      <c r="F60" s="123"/>
    </row>
    <row r="61" spans="1:6" x14ac:dyDescent="0.3">
      <c r="A61" s="33" t="s">
        <v>208</v>
      </c>
      <c r="B61" s="34" t="s">
        <v>244</v>
      </c>
      <c r="C61" s="35"/>
      <c r="D61" s="36"/>
      <c r="E61" s="37"/>
      <c r="F61" s="37"/>
    </row>
    <row r="62" spans="1:6" ht="43.2" x14ac:dyDescent="0.3">
      <c r="A62" s="40"/>
      <c r="B62" s="45" t="s">
        <v>412</v>
      </c>
      <c r="C62" s="35"/>
      <c r="D62" s="36"/>
      <c r="E62" s="37"/>
      <c r="F62" s="37"/>
    </row>
    <row r="63" spans="1:6" ht="16.2" x14ac:dyDescent="0.3">
      <c r="A63" s="40" t="s">
        <v>282</v>
      </c>
      <c r="B63" s="39" t="s">
        <v>247</v>
      </c>
      <c r="C63" s="35" t="s">
        <v>203</v>
      </c>
      <c r="D63" s="47">
        <v>39</v>
      </c>
      <c r="E63" s="37"/>
      <c r="F63" s="37"/>
    </row>
    <row r="64" spans="1:6" ht="16.2" x14ac:dyDescent="0.3">
      <c r="A64" s="40" t="s">
        <v>379</v>
      </c>
      <c r="B64" s="39" t="s">
        <v>248</v>
      </c>
      <c r="C64" s="35" t="s">
        <v>203</v>
      </c>
      <c r="D64" s="47">
        <v>6</v>
      </c>
      <c r="E64" s="37"/>
      <c r="F64" s="37"/>
    </row>
    <row r="65" spans="1:6" ht="16.2" x14ac:dyDescent="0.3">
      <c r="A65" s="40" t="s">
        <v>380</v>
      </c>
      <c r="B65" s="39" t="s">
        <v>249</v>
      </c>
      <c r="C65" s="35" t="s">
        <v>203</v>
      </c>
      <c r="D65" s="47">
        <v>3.5</v>
      </c>
      <c r="E65" s="37"/>
      <c r="F65" s="37"/>
    </row>
    <row r="66" spans="1:6" x14ac:dyDescent="0.3">
      <c r="A66" s="33" t="s">
        <v>209</v>
      </c>
      <c r="B66" s="34" t="s">
        <v>250</v>
      </c>
      <c r="C66" s="35"/>
      <c r="D66" s="47"/>
      <c r="E66" s="37"/>
      <c r="F66" s="37"/>
    </row>
    <row r="67" spans="1:6" ht="43.2" x14ac:dyDescent="0.3">
      <c r="A67" s="40"/>
      <c r="B67" s="45" t="s">
        <v>413</v>
      </c>
      <c r="C67" s="35"/>
      <c r="D67" s="47"/>
      <c r="E67" s="37"/>
      <c r="F67" s="37"/>
    </row>
    <row r="68" spans="1:6" ht="16.2" x14ac:dyDescent="0.3">
      <c r="A68" s="40" t="s">
        <v>210</v>
      </c>
      <c r="B68" s="39" t="s">
        <v>253</v>
      </c>
      <c r="C68" s="35" t="s">
        <v>203</v>
      </c>
      <c r="D68" s="47">
        <v>18</v>
      </c>
      <c r="E68" s="37"/>
      <c r="F68" s="37"/>
    </row>
    <row r="69" spans="1:6" ht="16.2" x14ac:dyDescent="0.3">
      <c r="A69" s="40" t="s">
        <v>211</v>
      </c>
      <c r="B69" s="39" t="s">
        <v>254</v>
      </c>
      <c r="C69" s="35" t="s">
        <v>203</v>
      </c>
      <c r="D69" s="47">
        <v>10</v>
      </c>
      <c r="E69" s="37"/>
      <c r="F69" s="37"/>
    </row>
    <row r="70" spans="1:6" ht="16.2" x14ac:dyDescent="0.3">
      <c r="A70" s="40" t="s">
        <v>213</v>
      </c>
      <c r="B70" s="39" t="s">
        <v>255</v>
      </c>
      <c r="C70" s="35" t="s">
        <v>203</v>
      </c>
      <c r="D70" s="47">
        <v>11</v>
      </c>
      <c r="E70" s="37"/>
      <c r="F70" s="37"/>
    </row>
    <row r="71" spans="1:6" x14ac:dyDescent="0.3">
      <c r="A71" s="33" t="s">
        <v>214</v>
      </c>
      <c r="B71" s="34" t="s">
        <v>256</v>
      </c>
      <c r="C71" s="35"/>
      <c r="D71" s="47"/>
      <c r="E71" s="37"/>
      <c r="F71" s="37"/>
    </row>
    <row r="72" spans="1:6" ht="43.2" x14ac:dyDescent="0.3">
      <c r="A72" s="40"/>
      <c r="B72" s="45" t="s">
        <v>414</v>
      </c>
      <c r="C72" s="35"/>
      <c r="D72" s="47"/>
      <c r="E72" s="37"/>
      <c r="F72" s="37"/>
    </row>
    <row r="73" spans="1:6" ht="16.2" x14ac:dyDescent="0.3">
      <c r="A73" s="40" t="s">
        <v>215</v>
      </c>
      <c r="B73" s="39" t="s">
        <v>84</v>
      </c>
      <c r="C73" s="35" t="s">
        <v>203</v>
      </c>
      <c r="D73" s="47">
        <v>536.5</v>
      </c>
      <c r="E73" s="37"/>
      <c r="F73" s="37"/>
    </row>
    <row r="74" spans="1:6" ht="16.2" x14ac:dyDescent="0.3">
      <c r="A74" s="40" t="s">
        <v>216</v>
      </c>
      <c r="B74" s="39" t="s">
        <v>105</v>
      </c>
      <c r="C74" s="35" t="s">
        <v>203</v>
      </c>
      <c r="D74" s="47">
        <v>255</v>
      </c>
      <c r="E74" s="37"/>
      <c r="F74" s="37"/>
    </row>
    <row r="75" spans="1:6" x14ac:dyDescent="0.3">
      <c r="A75" s="33" t="s">
        <v>217</v>
      </c>
      <c r="B75" s="34" t="s">
        <v>261</v>
      </c>
      <c r="C75" s="35"/>
      <c r="D75" s="47"/>
      <c r="E75" s="37"/>
      <c r="F75" s="37"/>
    </row>
    <row r="76" spans="1:6" ht="43.2" x14ac:dyDescent="0.3">
      <c r="A76" s="40"/>
      <c r="B76" s="45" t="s">
        <v>415</v>
      </c>
      <c r="C76" s="35"/>
      <c r="D76" s="47"/>
      <c r="E76" s="37"/>
      <c r="F76" s="37"/>
    </row>
    <row r="77" spans="1:6" ht="16.2" x14ac:dyDescent="0.3">
      <c r="A77" s="40" t="s">
        <v>220</v>
      </c>
      <c r="B77" s="39" t="s">
        <v>84</v>
      </c>
      <c r="C77" s="35" t="s">
        <v>203</v>
      </c>
      <c r="D77" s="47">
        <v>239.5</v>
      </c>
      <c r="E77" s="37"/>
      <c r="F77" s="37"/>
    </row>
    <row r="78" spans="1:6" ht="16.2" x14ac:dyDescent="0.3">
      <c r="A78" s="40" t="s">
        <v>221</v>
      </c>
      <c r="B78" s="39" t="s">
        <v>116</v>
      </c>
      <c r="C78" s="35" t="s">
        <v>203</v>
      </c>
      <c r="D78" s="47">
        <v>127</v>
      </c>
      <c r="E78" s="37"/>
      <c r="F78" s="37"/>
    </row>
    <row r="79" spans="1:6" x14ac:dyDescent="0.3">
      <c r="A79" s="33" t="s">
        <v>223</v>
      </c>
      <c r="B79" s="34" t="s">
        <v>277</v>
      </c>
      <c r="C79" s="35"/>
      <c r="D79" s="47"/>
      <c r="E79" s="37"/>
      <c r="F79" s="37"/>
    </row>
    <row r="80" spans="1:6" ht="43.2" x14ac:dyDescent="0.3">
      <c r="A80" s="40"/>
      <c r="B80" s="45" t="s">
        <v>416</v>
      </c>
      <c r="C80" s="35"/>
      <c r="D80" s="47"/>
      <c r="E80" s="37"/>
      <c r="F80" s="37"/>
    </row>
    <row r="81" spans="1:6" ht="16.2" x14ac:dyDescent="0.3">
      <c r="A81" s="40" t="s">
        <v>381</v>
      </c>
      <c r="B81" s="39" t="s">
        <v>278</v>
      </c>
      <c r="C81" s="35" t="s">
        <v>203</v>
      </c>
      <c r="D81" s="47">
        <v>14.5</v>
      </c>
      <c r="E81" s="37"/>
      <c r="F81" s="37"/>
    </row>
    <row r="82" spans="1:6" ht="16.2" x14ac:dyDescent="0.3">
      <c r="A82" s="40" t="s">
        <v>382</v>
      </c>
      <c r="B82" s="39" t="s">
        <v>279</v>
      </c>
      <c r="C82" s="35" t="s">
        <v>203</v>
      </c>
      <c r="D82" s="47">
        <v>4</v>
      </c>
      <c r="E82" s="37"/>
      <c r="F82" s="37"/>
    </row>
    <row r="83" spans="1:6" x14ac:dyDescent="0.3">
      <c r="A83" s="33" t="s">
        <v>222</v>
      </c>
      <c r="B83" s="34" t="s">
        <v>265</v>
      </c>
      <c r="C83" s="35"/>
      <c r="D83" s="47"/>
      <c r="E83" s="37"/>
      <c r="F83" s="37"/>
    </row>
    <row r="84" spans="1:6" ht="43.2" x14ac:dyDescent="0.3">
      <c r="A84" s="40"/>
      <c r="B84" s="45" t="s">
        <v>417</v>
      </c>
      <c r="C84" s="35"/>
      <c r="D84" s="47"/>
      <c r="E84" s="37"/>
      <c r="F84" s="37"/>
    </row>
    <row r="85" spans="1:6" ht="16.2" x14ac:dyDescent="0.3">
      <c r="A85" s="40" t="s">
        <v>226</v>
      </c>
      <c r="B85" s="39" t="s">
        <v>57</v>
      </c>
      <c r="C85" s="35" t="s">
        <v>203</v>
      </c>
      <c r="D85" s="47">
        <v>17.5</v>
      </c>
      <c r="E85" s="37"/>
      <c r="F85" s="37"/>
    </row>
    <row r="86" spans="1:6" ht="16.2" x14ac:dyDescent="0.3">
      <c r="A86" s="40" t="s">
        <v>227</v>
      </c>
      <c r="B86" s="39" t="s">
        <v>25</v>
      </c>
      <c r="C86" s="35" t="s">
        <v>203</v>
      </c>
      <c r="D86" s="47">
        <v>1</v>
      </c>
      <c r="E86" s="37"/>
      <c r="F86" s="37"/>
    </row>
    <row r="87" spans="1:6" x14ac:dyDescent="0.3">
      <c r="A87" s="33" t="s">
        <v>229</v>
      </c>
      <c r="B87" s="34" t="s">
        <v>266</v>
      </c>
      <c r="C87" s="35"/>
      <c r="D87" s="47"/>
      <c r="E87" s="37"/>
      <c r="F87" s="37"/>
    </row>
    <row r="88" spans="1:6" ht="27.6" customHeight="1" x14ac:dyDescent="0.3">
      <c r="A88" s="40"/>
      <c r="B88" s="45" t="s">
        <v>418</v>
      </c>
      <c r="C88" s="35"/>
      <c r="D88" s="47"/>
      <c r="E88" s="37"/>
      <c r="F88" s="37"/>
    </row>
    <row r="89" spans="1:6" x14ac:dyDescent="0.3">
      <c r="A89" s="40" t="s">
        <v>231</v>
      </c>
      <c r="B89" s="39" t="s">
        <v>267</v>
      </c>
      <c r="C89" s="35" t="s">
        <v>205</v>
      </c>
      <c r="D89" s="47">
        <v>34.5</v>
      </c>
      <c r="E89" s="37"/>
      <c r="F89" s="37"/>
    </row>
    <row r="90" spans="1:6" x14ac:dyDescent="0.3">
      <c r="A90" s="33" t="s">
        <v>235</v>
      </c>
      <c r="B90" s="34" t="s">
        <v>268</v>
      </c>
      <c r="C90" s="35"/>
      <c r="D90" s="47"/>
      <c r="E90" s="37"/>
      <c r="F90" s="37"/>
    </row>
    <row r="91" spans="1:6" ht="57.6" x14ac:dyDescent="0.3">
      <c r="A91" s="40"/>
      <c r="B91" s="45" t="s">
        <v>419</v>
      </c>
      <c r="C91" s="35"/>
      <c r="D91" s="47"/>
      <c r="E91" s="37"/>
      <c r="F91" s="37"/>
    </row>
    <row r="92" spans="1:6" x14ac:dyDescent="0.3">
      <c r="A92" s="40" t="s">
        <v>383</v>
      </c>
      <c r="B92" s="39" t="s">
        <v>269</v>
      </c>
      <c r="C92" s="35" t="s">
        <v>206</v>
      </c>
      <c r="D92" s="47">
        <v>7</v>
      </c>
      <c r="E92" s="37"/>
      <c r="F92" s="37"/>
    </row>
    <row r="93" spans="1:6" x14ac:dyDescent="0.3">
      <c r="A93" s="33" t="s">
        <v>238</v>
      </c>
      <c r="B93" s="34" t="s">
        <v>270</v>
      </c>
      <c r="C93" s="35"/>
      <c r="D93" s="47"/>
      <c r="E93" s="37"/>
      <c r="F93" s="37"/>
    </row>
    <row r="94" spans="1:6" ht="43.2" x14ac:dyDescent="0.3">
      <c r="A94" s="40"/>
      <c r="B94" s="45" t="s">
        <v>420</v>
      </c>
      <c r="C94" s="35"/>
      <c r="D94" s="47"/>
      <c r="E94" s="37"/>
      <c r="F94" s="37"/>
    </row>
    <row r="95" spans="1:6" x14ac:dyDescent="0.3">
      <c r="A95" s="40" t="s">
        <v>237</v>
      </c>
      <c r="B95" s="39" t="s">
        <v>135</v>
      </c>
      <c r="C95" s="35" t="s">
        <v>205</v>
      </c>
      <c r="D95" s="47">
        <v>19</v>
      </c>
      <c r="E95" s="37"/>
      <c r="F95" s="37"/>
    </row>
    <row r="96" spans="1:6" x14ac:dyDescent="0.3">
      <c r="A96" s="33" t="s">
        <v>239</v>
      </c>
      <c r="B96" s="34" t="s">
        <v>271</v>
      </c>
      <c r="C96" s="35"/>
      <c r="D96" s="47"/>
      <c r="E96" s="37"/>
      <c r="F96" s="37"/>
    </row>
    <row r="97" spans="1:6" ht="43.2" x14ac:dyDescent="0.3">
      <c r="A97" s="40"/>
      <c r="B97" s="45" t="s">
        <v>421</v>
      </c>
      <c r="C97" s="35"/>
      <c r="D97" s="47"/>
      <c r="E97" s="37"/>
      <c r="F97" s="37"/>
    </row>
    <row r="98" spans="1:6" ht="16.2" x14ac:dyDescent="0.3">
      <c r="A98" s="40" t="s">
        <v>239</v>
      </c>
      <c r="B98" s="39" t="s">
        <v>84</v>
      </c>
      <c r="C98" s="35" t="s">
        <v>203</v>
      </c>
      <c r="D98" s="47">
        <v>536.5</v>
      </c>
      <c r="E98" s="37"/>
      <c r="F98" s="37"/>
    </row>
    <row r="99" spans="1:6" ht="16.2" x14ac:dyDescent="0.3">
      <c r="A99" s="40" t="s">
        <v>241</v>
      </c>
      <c r="B99" s="39" t="s">
        <v>105</v>
      </c>
      <c r="C99" s="35" t="s">
        <v>203</v>
      </c>
      <c r="D99" s="47">
        <v>255.5</v>
      </c>
      <c r="E99" s="37"/>
      <c r="F99" s="37"/>
    </row>
    <row r="100" spans="1:6" x14ac:dyDescent="0.3">
      <c r="A100" s="33" t="s">
        <v>240</v>
      </c>
      <c r="B100" s="34" t="s">
        <v>272</v>
      </c>
      <c r="C100" s="35"/>
      <c r="D100" s="47"/>
      <c r="E100" s="37"/>
      <c r="F100" s="37"/>
    </row>
    <row r="101" spans="1:6" ht="28.8" x14ac:dyDescent="0.3">
      <c r="A101" s="40"/>
      <c r="B101" s="45" t="s">
        <v>422</v>
      </c>
      <c r="C101" s="35"/>
      <c r="D101" s="47"/>
      <c r="E101" s="37"/>
      <c r="F101" s="37"/>
    </row>
    <row r="102" spans="1:6" ht="16.2" x14ac:dyDescent="0.3">
      <c r="A102" s="40" t="s">
        <v>384</v>
      </c>
      <c r="B102" s="39" t="s">
        <v>73</v>
      </c>
      <c r="C102" s="35" t="s">
        <v>203</v>
      </c>
      <c r="D102" s="47">
        <v>262.5</v>
      </c>
      <c r="E102" s="37"/>
      <c r="F102" s="37"/>
    </row>
    <row r="103" spans="1:6" ht="16.2" x14ac:dyDescent="0.3">
      <c r="A103" s="40" t="s">
        <v>385</v>
      </c>
      <c r="B103" s="39" t="s">
        <v>75</v>
      </c>
      <c r="C103" s="35" t="s">
        <v>203</v>
      </c>
      <c r="D103" s="47">
        <v>350.75</v>
      </c>
      <c r="E103" s="37"/>
      <c r="F103" s="37"/>
    </row>
    <row r="104" spans="1:6" x14ac:dyDescent="0.3">
      <c r="A104" s="33" t="s">
        <v>386</v>
      </c>
      <c r="B104" s="34" t="s">
        <v>273</v>
      </c>
      <c r="C104" s="35"/>
      <c r="D104" s="47"/>
      <c r="E104" s="37"/>
      <c r="F104" s="37"/>
    </row>
    <row r="105" spans="1:6" ht="43.2" x14ac:dyDescent="0.3">
      <c r="A105" s="40"/>
      <c r="B105" s="45" t="s">
        <v>423</v>
      </c>
      <c r="C105" s="35"/>
      <c r="D105" s="47"/>
      <c r="E105" s="37"/>
      <c r="F105" s="37"/>
    </row>
    <row r="106" spans="1:6" ht="16.2" x14ac:dyDescent="0.3">
      <c r="A106" s="40" t="s">
        <v>387</v>
      </c>
      <c r="B106" s="39" t="s">
        <v>84</v>
      </c>
      <c r="C106" s="35" t="s">
        <v>203</v>
      </c>
      <c r="D106" s="47">
        <v>239.5</v>
      </c>
      <c r="E106" s="37"/>
      <c r="F106" s="37"/>
    </row>
    <row r="107" spans="1:6" ht="16.2" x14ac:dyDescent="0.3">
      <c r="A107" s="40" t="s">
        <v>212</v>
      </c>
      <c r="B107" s="39" t="s">
        <v>116</v>
      </c>
      <c r="C107" s="35" t="s">
        <v>203</v>
      </c>
      <c r="D107" s="47">
        <v>127</v>
      </c>
      <c r="E107" s="37"/>
      <c r="F107" s="37"/>
    </row>
    <row r="108" spans="1:6" x14ac:dyDescent="0.3">
      <c r="A108" s="33" t="s">
        <v>388</v>
      </c>
      <c r="B108" s="34" t="s">
        <v>274</v>
      </c>
      <c r="C108" s="35"/>
      <c r="D108" s="47"/>
      <c r="E108" s="37"/>
      <c r="F108" s="37"/>
    </row>
    <row r="109" spans="1:6" ht="28.8" x14ac:dyDescent="0.3">
      <c r="A109" s="40"/>
      <c r="B109" s="45" t="s">
        <v>424</v>
      </c>
      <c r="C109" s="35"/>
      <c r="D109" s="47"/>
      <c r="E109" s="37"/>
      <c r="F109" s="37"/>
    </row>
    <row r="110" spans="1:6" x14ac:dyDescent="0.3">
      <c r="A110" s="40" t="s">
        <v>389</v>
      </c>
      <c r="B110" s="39" t="s">
        <v>275</v>
      </c>
      <c r="C110" s="35" t="s">
        <v>205</v>
      </c>
      <c r="D110" s="47">
        <v>8</v>
      </c>
      <c r="E110" s="37"/>
      <c r="F110" s="37"/>
    </row>
    <row r="111" spans="1:6" x14ac:dyDescent="0.3">
      <c r="A111" s="33" t="s">
        <v>390</v>
      </c>
      <c r="B111" s="39" t="s">
        <v>276</v>
      </c>
      <c r="C111" s="35"/>
      <c r="D111" s="47"/>
      <c r="E111" s="37"/>
      <c r="F111" s="37"/>
    </row>
    <row r="112" spans="1:6" ht="43.2" x14ac:dyDescent="0.3">
      <c r="A112" s="40"/>
      <c r="B112" s="45" t="s">
        <v>425</v>
      </c>
      <c r="C112" s="35"/>
      <c r="D112" s="47"/>
      <c r="E112" s="37"/>
      <c r="F112" s="37"/>
    </row>
    <row r="113" spans="1:6" ht="16.2" x14ac:dyDescent="0.3">
      <c r="A113" s="40" t="s">
        <v>391</v>
      </c>
      <c r="B113" s="39" t="s">
        <v>116</v>
      </c>
      <c r="C113" s="35" t="s">
        <v>203</v>
      </c>
      <c r="D113" s="47">
        <v>18</v>
      </c>
      <c r="E113" s="37"/>
      <c r="F113" s="37"/>
    </row>
    <row r="114" spans="1:6" x14ac:dyDescent="0.3">
      <c r="A114" s="122" t="s">
        <v>392</v>
      </c>
      <c r="B114" s="122"/>
      <c r="C114" s="122"/>
      <c r="D114" s="122"/>
      <c r="E114" s="122"/>
      <c r="F114" s="44"/>
    </row>
    <row r="115" spans="1:6" ht="15.6" x14ac:dyDescent="0.3">
      <c r="A115" s="123" t="s">
        <v>285</v>
      </c>
      <c r="B115" s="123"/>
      <c r="C115" s="123"/>
      <c r="D115" s="123"/>
      <c r="E115" s="123"/>
      <c r="F115" s="123"/>
    </row>
    <row r="116" spans="1:6" ht="14.4" customHeight="1" x14ac:dyDescent="0.3">
      <c r="A116" s="33" t="s">
        <v>245</v>
      </c>
      <c r="B116" s="33" t="s">
        <v>294</v>
      </c>
      <c r="C116" s="35"/>
      <c r="D116" s="35"/>
      <c r="E116" s="37"/>
      <c r="F116" s="37"/>
    </row>
    <row r="117" spans="1:6" ht="43.2" x14ac:dyDescent="0.3">
      <c r="A117" s="40"/>
      <c r="B117" s="45" t="s">
        <v>426</v>
      </c>
      <c r="C117" s="35"/>
      <c r="D117" s="35"/>
      <c r="E117" s="37"/>
      <c r="F117" s="37"/>
    </row>
    <row r="118" spans="1:6" ht="14.4" customHeight="1" x14ac:dyDescent="0.3">
      <c r="A118" s="40" t="s">
        <v>246</v>
      </c>
      <c r="B118" s="41" t="s">
        <v>295</v>
      </c>
      <c r="C118" s="35" t="s">
        <v>206</v>
      </c>
      <c r="D118" s="35">
        <v>33</v>
      </c>
      <c r="E118" s="37"/>
      <c r="F118" s="37"/>
    </row>
    <row r="119" spans="1:6" x14ac:dyDescent="0.3">
      <c r="A119" s="33" t="s">
        <v>252</v>
      </c>
      <c r="B119" s="33" t="s">
        <v>296</v>
      </c>
      <c r="C119" s="35"/>
      <c r="D119" s="35"/>
      <c r="E119" s="37"/>
      <c r="F119" s="37"/>
    </row>
    <row r="120" spans="1:6" ht="43.2" x14ac:dyDescent="0.3">
      <c r="A120" s="40"/>
      <c r="B120" s="45" t="s">
        <v>427</v>
      </c>
      <c r="C120" s="35"/>
      <c r="D120" s="35"/>
      <c r="E120" s="37"/>
      <c r="F120" s="37"/>
    </row>
    <row r="121" spans="1:6" x14ac:dyDescent="0.3">
      <c r="A121" s="40" t="s">
        <v>251</v>
      </c>
      <c r="B121" s="41" t="s">
        <v>296</v>
      </c>
      <c r="C121" s="35" t="s">
        <v>206</v>
      </c>
      <c r="D121" s="35">
        <v>6</v>
      </c>
      <c r="E121" s="37"/>
      <c r="F121" s="37"/>
    </row>
    <row r="122" spans="1:6" x14ac:dyDescent="0.3">
      <c r="A122" s="33" t="s">
        <v>257</v>
      </c>
      <c r="B122" s="33" t="s">
        <v>297</v>
      </c>
      <c r="C122" s="35"/>
      <c r="D122" s="35"/>
      <c r="E122" s="37"/>
      <c r="F122" s="37"/>
    </row>
    <row r="123" spans="1:6" ht="43.95" customHeight="1" x14ac:dyDescent="0.3">
      <c r="A123" s="40"/>
      <c r="B123" s="45" t="s">
        <v>428</v>
      </c>
      <c r="C123" s="35"/>
      <c r="D123" s="35"/>
      <c r="E123" s="37"/>
      <c r="F123" s="37"/>
    </row>
    <row r="124" spans="1:6" x14ac:dyDescent="0.3">
      <c r="A124" s="40" t="s">
        <v>258</v>
      </c>
      <c r="B124" s="41" t="s">
        <v>298</v>
      </c>
      <c r="C124" s="35" t="s">
        <v>206</v>
      </c>
      <c r="D124" s="35">
        <v>6</v>
      </c>
      <c r="E124" s="37"/>
      <c r="F124" s="37"/>
    </row>
    <row r="125" spans="1:6" x14ac:dyDescent="0.3">
      <c r="A125" s="33" t="s">
        <v>262</v>
      </c>
      <c r="B125" s="46" t="s">
        <v>299</v>
      </c>
      <c r="C125" s="35"/>
      <c r="D125" s="35"/>
      <c r="E125" s="37"/>
      <c r="F125" s="37"/>
    </row>
    <row r="126" spans="1:6" ht="28.2" customHeight="1" x14ac:dyDescent="0.3">
      <c r="A126" s="40"/>
      <c r="B126" s="45" t="s">
        <v>429</v>
      </c>
      <c r="C126" s="35"/>
      <c r="D126" s="35"/>
      <c r="E126" s="37"/>
      <c r="F126" s="37"/>
    </row>
    <row r="127" spans="1:6" x14ac:dyDescent="0.3">
      <c r="A127" s="40" t="s">
        <v>263</v>
      </c>
      <c r="B127" s="39" t="s">
        <v>299</v>
      </c>
      <c r="C127" s="35" t="s">
        <v>206</v>
      </c>
      <c r="D127" s="35">
        <v>25</v>
      </c>
      <c r="E127" s="37"/>
      <c r="F127" s="37"/>
    </row>
    <row r="128" spans="1:6" x14ac:dyDescent="0.3">
      <c r="A128" s="33" t="s">
        <v>259</v>
      </c>
      <c r="B128" s="33" t="s">
        <v>300</v>
      </c>
      <c r="C128" s="35"/>
      <c r="D128" s="35"/>
      <c r="E128" s="37"/>
      <c r="F128" s="37"/>
    </row>
    <row r="129" spans="1:6" ht="28.8" x14ac:dyDescent="0.3">
      <c r="A129" s="40"/>
      <c r="B129" s="45" t="s">
        <v>430</v>
      </c>
      <c r="C129" s="35"/>
      <c r="D129" s="35"/>
      <c r="E129" s="37"/>
      <c r="F129" s="37"/>
    </row>
    <row r="130" spans="1:6" x14ac:dyDescent="0.3">
      <c r="A130" s="40" t="s">
        <v>260</v>
      </c>
      <c r="B130" s="41" t="s">
        <v>301</v>
      </c>
      <c r="C130" s="35" t="s">
        <v>205</v>
      </c>
      <c r="D130" s="35">
        <v>560</v>
      </c>
      <c r="E130" s="37"/>
      <c r="F130" s="37"/>
    </row>
    <row r="131" spans="1:6" x14ac:dyDescent="0.3">
      <c r="A131" s="33" t="s">
        <v>264</v>
      </c>
      <c r="B131" s="33" t="s">
        <v>302</v>
      </c>
      <c r="C131" s="35"/>
      <c r="D131" s="35"/>
      <c r="E131" s="37"/>
      <c r="F131" s="37"/>
    </row>
    <row r="132" spans="1:6" ht="28.8" customHeight="1" x14ac:dyDescent="0.3">
      <c r="A132" s="40"/>
      <c r="B132" s="45" t="s">
        <v>303</v>
      </c>
      <c r="C132" s="35"/>
      <c r="D132" s="35"/>
      <c r="E132" s="37"/>
      <c r="F132" s="37"/>
    </row>
    <row r="133" spans="1:6" x14ac:dyDescent="0.3">
      <c r="A133" s="40" t="s">
        <v>315</v>
      </c>
      <c r="B133" s="41" t="s">
        <v>301</v>
      </c>
      <c r="C133" s="35" t="s">
        <v>205</v>
      </c>
      <c r="D133" s="35">
        <v>450</v>
      </c>
      <c r="E133" s="37"/>
      <c r="F133" s="37"/>
    </row>
    <row r="134" spans="1:6" x14ac:dyDescent="0.3">
      <c r="A134" s="33" t="s">
        <v>316</v>
      </c>
      <c r="B134" s="33" t="s">
        <v>304</v>
      </c>
      <c r="C134" s="35"/>
      <c r="D134" s="35"/>
      <c r="E134" s="37"/>
      <c r="F134" s="37"/>
    </row>
    <row r="135" spans="1:6" ht="43.2" x14ac:dyDescent="0.3">
      <c r="A135" s="40"/>
      <c r="B135" s="45" t="s">
        <v>431</v>
      </c>
      <c r="C135" s="35"/>
      <c r="D135" s="35"/>
      <c r="E135" s="37"/>
      <c r="F135" s="37"/>
    </row>
    <row r="136" spans="1:6" x14ac:dyDescent="0.3">
      <c r="A136" s="40" t="s">
        <v>317</v>
      </c>
      <c r="B136" s="41" t="s">
        <v>305</v>
      </c>
      <c r="C136" s="35" t="s">
        <v>205</v>
      </c>
      <c r="D136" s="35">
        <v>350</v>
      </c>
      <c r="E136" s="37"/>
      <c r="F136" s="37"/>
    </row>
    <row r="137" spans="1:6" x14ac:dyDescent="0.3">
      <c r="A137" s="33" t="s">
        <v>318</v>
      </c>
      <c r="B137" s="33" t="s">
        <v>306</v>
      </c>
      <c r="C137" s="35"/>
      <c r="D137" s="35"/>
      <c r="E137" s="37"/>
      <c r="F137" s="37"/>
    </row>
    <row r="138" spans="1:6" ht="43.2" x14ac:dyDescent="0.3">
      <c r="A138" s="40"/>
      <c r="B138" s="45" t="s">
        <v>432</v>
      </c>
      <c r="C138" s="35"/>
      <c r="D138" s="35"/>
      <c r="E138" s="37"/>
      <c r="F138" s="37"/>
    </row>
    <row r="139" spans="1:6" x14ac:dyDescent="0.3">
      <c r="A139" s="40" t="s">
        <v>319</v>
      </c>
      <c r="B139" s="41" t="s">
        <v>305</v>
      </c>
      <c r="C139" s="35" t="s">
        <v>205</v>
      </c>
      <c r="D139" s="35">
        <v>30</v>
      </c>
      <c r="E139" s="37"/>
      <c r="F139" s="37"/>
    </row>
    <row r="140" spans="1:6" x14ac:dyDescent="0.3">
      <c r="A140" s="33" t="s">
        <v>320</v>
      </c>
      <c r="B140" s="33" t="s">
        <v>307</v>
      </c>
      <c r="C140" s="35"/>
      <c r="D140" s="35"/>
      <c r="E140" s="37"/>
      <c r="F140" s="37"/>
    </row>
    <row r="141" spans="1:6" ht="43.2" x14ac:dyDescent="0.3">
      <c r="A141" s="40"/>
      <c r="B141" s="45" t="s">
        <v>433</v>
      </c>
      <c r="C141" s="35"/>
      <c r="D141" s="35"/>
      <c r="E141" s="37"/>
      <c r="F141" s="37"/>
    </row>
    <row r="142" spans="1:6" x14ac:dyDescent="0.3">
      <c r="A142" s="40" t="s">
        <v>321</v>
      </c>
      <c r="B142" s="41" t="s">
        <v>308</v>
      </c>
      <c r="C142" s="35" t="s">
        <v>205</v>
      </c>
      <c r="D142" s="35">
        <v>30</v>
      </c>
      <c r="E142" s="37"/>
      <c r="F142" s="37"/>
    </row>
    <row r="143" spans="1:6" x14ac:dyDescent="0.3">
      <c r="A143" s="33" t="s">
        <v>322</v>
      </c>
      <c r="B143" s="33" t="s">
        <v>287</v>
      </c>
      <c r="C143" s="35"/>
      <c r="D143" s="35"/>
      <c r="E143" s="37"/>
      <c r="F143" s="37"/>
    </row>
    <row r="144" spans="1:6" ht="43.2" x14ac:dyDescent="0.3">
      <c r="A144" s="40"/>
      <c r="B144" s="45" t="s">
        <v>434</v>
      </c>
      <c r="C144" s="35"/>
      <c r="D144" s="35"/>
      <c r="E144" s="37"/>
      <c r="F144" s="37"/>
    </row>
    <row r="145" spans="1:6" x14ac:dyDescent="0.3">
      <c r="A145" s="40" t="s">
        <v>323</v>
      </c>
      <c r="B145" s="41" t="s">
        <v>309</v>
      </c>
      <c r="C145" s="35" t="s">
        <v>288</v>
      </c>
      <c r="D145" s="35">
        <v>1</v>
      </c>
      <c r="E145" s="37"/>
      <c r="F145" s="37"/>
    </row>
    <row r="146" spans="1:6" x14ac:dyDescent="0.3">
      <c r="A146" s="33" t="s">
        <v>324</v>
      </c>
      <c r="B146" s="33" t="s">
        <v>310</v>
      </c>
      <c r="C146" s="35"/>
      <c r="D146" s="35"/>
      <c r="E146" s="37"/>
      <c r="F146" s="37"/>
    </row>
    <row r="147" spans="1:6" ht="43.2" x14ac:dyDescent="0.3">
      <c r="A147" s="40"/>
      <c r="B147" s="45" t="s">
        <v>435</v>
      </c>
      <c r="C147" s="35"/>
      <c r="D147" s="35"/>
      <c r="E147" s="37"/>
      <c r="F147" s="37"/>
    </row>
    <row r="148" spans="1:6" x14ac:dyDescent="0.3">
      <c r="A148" s="40" t="s">
        <v>325</v>
      </c>
      <c r="B148" s="41" t="s">
        <v>311</v>
      </c>
      <c r="C148" s="35" t="s">
        <v>206</v>
      </c>
      <c r="D148" s="35">
        <v>8</v>
      </c>
      <c r="E148" s="37"/>
      <c r="F148" s="37"/>
    </row>
    <row r="149" spans="1:6" x14ac:dyDescent="0.3">
      <c r="A149" s="33" t="s">
        <v>326</v>
      </c>
      <c r="B149" s="33" t="s">
        <v>312</v>
      </c>
      <c r="C149" s="35"/>
      <c r="D149" s="35"/>
      <c r="E149" s="37"/>
      <c r="F149" s="37"/>
    </row>
    <row r="150" spans="1:6" ht="28.8" x14ac:dyDescent="0.3">
      <c r="A150" s="40"/>
      <c r="B150" s="45" t="s">
        <v>436</v>
      </c>
      <c r="C150" s="35"/>
      <c r="D150" s="35"/>
      <c r="E150" s="37"/>
      <c r="F150" s="37"/>
    </row>
    <row r="151" spans="1:6" x14ac:dyDescent="0.3">
      <c r="A151" s="40" t="s">
        <v>327</v>
      </c>
      <c r="B151" s="41" t="s">
        <v>311</v>
      </c>
      <c r="C151" s="35" t="s">
        <v>206</v>
      </c>
      <c r="D151" s="35">
        <v>8</v>
      </c>
      <c r="E151" s="37"/>
      <c r="F151" s="37"/>
    </row>
    <row r="152" spans="1:6" x14ac:dyDescent="0.3">
      <c r="A152" s="33" t="s">
        <v>328</v>
      </c>
      <c r="B152" s="33" t="s">
        <v>289</v>
      </c>
      <c r="C152" s="35"/>
      <c r="D152" s="35"/>
      <c r="E152" s="37"/>
      <c r="F152" s="37"/>
    </row>
    <row r="153" spans="1:6" ht="28.8" x14ac:dyDescent="0.3">
      <c r="A153" s="40"/>
      <c r="B153" s="45" t="s">
        <v>437</v>
      </c>
      <c r="C153" s="35"/>
      <c r="D153" s="35"/>
      <c r="E153" s="37"/>
      <c r="F153" s="37"/>
    </row>
    <row r="154" spans="1:6" x14ac:dyDescent="0.3">
      <c r="A154" s="40" t="s">
        <v>329</v>
      </c>
      <c r="B154" s="41" t="s">
        <v>313</v>
      </c>
      <c r="C154" s="35" t="s">
        <v>206</v>
      </c>
      <c r="D154" s="35">
        <v>1</v>
      </c>
      <c r="E154" s="37"/>
      <c r="F154" s="37"/>
    </row>
    <row r="155" spans="1:6" x14ac:dyDescent="0.3">
      <c r="A155" s="33" t="s">
        <v>330</v>
      </c>
      <c r="B155" s="33" t="s">
        <v>314</v>
      </c>
      <c r="C155" s="35"/>
      <c r="D155" s="35"/>
      <c r="E155" s="37"/>
      <c r="F155" s="37"/>
    </row>
    <row r="156" spans="1:6" ht="43.2" x14ac:dyDescent="0.3">
      <c r="A156" s="40"/>
      <c r="B156" s="45" t="s">
        <v>438</v>
      </c>
      <c r="C156" s="35"/>
      <c r="D156" s="35"/>
      <c r="E156" s="37"/>
      <c r="F156" s="37"/>
    </row>
    <row r="157" spans="1:6" x14ac:dyDescent="0.3">
      <c r="A157" s="40" t="s">
        <v>331</v>
      </c>
      <c r="B157" s="41" t="s">
        <v>314</v>
      </c>
      <c r="C157" s="35" t="s">
        <v>206</v>
      </c>
      <c r="D157" s="35">
        <v>1</v>
      </c>
      <c r="E157" s="37"/>
      <c r="F157" s="37"/>
    </row>
    <row r="158" spans="1:6" x14ac:dyDescent="0.3">
      <c r="A158" s="33" t="s">
        <v>332</v>
      </c>
      <c r="B158" s="33" t="s">
        <v>290</v>
      </c>
      <c r="C158" s="35"/>
      <c r="D158" s="35"/>
      <c r="E158" s="37"/>
      <c r="F158" s="37"/>
    </row>
    <row r="159" spans="1:6" ht="28.8" x14ac:dyDescent="0.3">
      <c r="A159" s="40"/>
      <c r="B159" s="45" t="s">
        <v>439</v>
      </c>
      <c r="C159" s="35"/>
      <c r="D159" s="35"/>
      <c r="E159" s="37"/>
      <c r="F159" s="37"/>
    </row>
    <row r="160" spans="1:6" x14ac:dyDescent="0.3">
      <c r="A160" s="40" t="s">
        <v>333</v>
      </c>
      <c r="B160" s="41" t="s">
        <v>290</v>
      </c>
      <c r="C160" s="35" t="s">
        <v>206</v>
      </c>
      <c r="D160" s="35">
        <v>15</v>
      </c>
      <c r="E160" s="37"/>
      <c r="F160" s="37"/>
    </row>
    <row r="161" spans="1:6" x14ac:dyDescent="0.3">
      <c r="A161" s="33" t="s">
        <v>334</v>
      </c>
      <c r="B161" s="33" t="s">
        <v>291</v>
      </c>
      <c r="C161" s="35"/>
      <c r="D161" s="35"/>
      <c r="E161" s="37"/>
      <c r="F161" s="37"/>
    </row>
    <row r="162" spans="1:6" ht="28.8" x14ac:dyDescent="0.3">
      <c r="A162" s="40"/>
      <c r="B162" s="45" t="s">
        <v>440</v>
      </c>
      <c r="C162" s="35"/>
      <c r="D162" s="35"/>
      <c r="E162" s="37"/>
      <c r="F162" s="37"/>
    </row>
    <row r="163" spans="1:6" x14ac:dyDescent="0.3">
      <c r="A163" s="40" t="s">
        <v>335</v>
      </c>
      <c r="B163" s="41" t="s">
        <v>291</v>
      </c>
      <c r="C163" s="35" t="s">
        <v>292</v>
      </c>
      <c r="D163" s="35">
        <v>10</v>
      </c>
      <c r="E163" s="37"/>
      <c r="F163" s="37"/>
    </row>
    <row r="164" spans="1:6" x14ac:dyDescent="0.3">
      <c r="A164" s="33" t="s">
        <v>336</v>
      </c>
      <c r="B164" s="33" t="s">
        <v>293</v>
      </c>
      <c r="C164" s="35"/>
      <c r="D164" s="35"/>
      <c r="E164" s="37"/>
      <c r="F164" s="37"/>
    </row>
    <row r="165" spans="1:6" ht="28.8" x14ac:dyDescent="0.3">
      <c r="A165" s="40"/>
      <c r="B165" s="45" t="s">
        <v>441</v>
      </c>
      <c r="C165" s="35"/>
      <c r="D165" s="35"/>
      <c r="E165" s="37"/>
      <c r="F165" s="37"/>
    </row>
    <row r="166" spans="1:6" x14ac:dyDescent="0.3">
      <c r="A166" s="40" t="s">
        <v>337</v>
      </c>
      <c r="B166" s="41" t="s">
        <v>293</v>
      </c>
      <c r="C166" s="35" t="s">
        <v>206</v>
      </c>
      <c r="D166" s="35">
        <v>40</v>
      </c>
      <c r="E166" s="37"/>
      <c r="F166" s="37"/>
    </row>
    <row r="167" spans="1:6" ht="345.6" x14ac:dyDescent="0.3">
      <c r="A167" s="33" t="s">
        <v>451</v>
      </c>
      <c r="B167" s="49" t="s">
        <v>458</v>
      </c>
      <c r="C167" s="51" t="s">
        <v>206</v>
      </c>
      <c r="D167" s="51">
        <v>20</v>
      </c>
      <c r="E167" s="37"/>
      <c r="F167" s="37"/>
    </row>
    <row r="168" spans="1:6" ht="259.2" x14ac:dyDescent="0.3">
      <c r="A168" s="33" t="s">
        <v>452</v>
      </c>
      <c r="B168" s="49" t="s">
        <v>459</v>
      </c>
      <c r="C168" s="51" t="s">
        <v>206</v>
      </c>
      <c r="D168" s="51">
        <v>1</v>
      </c>
      <c r="E168" s="37"/>
      <c r="F168" s="37"/>
    </row>
    <row r="169" spans="1:6" ht="115.2" x14ac:dyDescent="0.3">
      <c r="A169" s="33" t="s">
        <v>453</v>
      </c>
      <c r="B169" s="49" t="s">
        <v>460</v>
      </c>
      <c r="C169" s="51" t="s">
        <v>206</v>
      </c>
      <c r="D169" s="51">
        <v>20</v>
      </c>
      <c r="E169" s="37"/>
      <c r="F169" s="37"/>
    </row>
    <row r="170" spans="1:6" ht="46.05" customHeight="1" x14ac:dyDescent="0.3">
      <c r="A170" s="33" t="s">
        <v>454</v>
      </c>
      <c r="B170" s="50" t="s">
        <v>447</v>
      </c>
      <c r="C170" s="51" t="s">
        <v>448</v>
      </c>
      <c r="D170" s="51">
        <v>1</v>
      </c>
      <c r="E170" s="37"/>
      <c r="F170" s="37"/>
    </row>
    <row r="171" spans="1:6" ht="99.45" customHeight="1" x14ac:dyDescent="0.3">
      <c r="A171" s="33" t="s">
        <v>455</v>
      </c>
      <c r="B171" s="49" t="s">
        <v>461</v>
      </c>
      <c r="C171" s="51" t="s">
        <v>206</v>
      </c>
      <c r="D171" s="51">
        <v>1</v>
      </c>
      <c r="E171" s="37"/>
      <c r="F171" s="37"/>
    </row>
    <row r="172" spans="1:6" ht="57.6" x14ac:dyDescent="0.3">
      <c r="A172" s="33" t="s">
        <v>456</v>
      </c>
      <c r="B172" s="30" t="s">
        <v>462</v>
      </c>
      <c r="C172" s="51" t="s">
        <v>449</v>
      </c>
      <c r="D172" s="51">
        <v>200</v>
      </c>
      <c r="E172" s="37"/>
      <c r="F172" s="37"/>
    </row>
    <row r="173" spans="1:6" ht="115.2" x14ac:dyDescent="0.3">
      <c r="A173" s="33" t="s">
        <v>457</v>
      </c>
      <c r="B173" s="30" t="s">
        <v>450</v>
      </c>
      <c r="C173" s="51" t="s">
        <v>449</v>
      </c>
      <c r="D173" s="51">
        <v>10</v>
      </c>
      <c r="E173" s="37"/>
      <c r="F173" s="37"/>
    </row>
    <row r="174" spans="1:6" ht="28.95" customHeight="1" x14ac:dyDescent="0.3">
      <c r="A174" s="124" t="s">
        <v>393</v>
      </c>
      <c r="B174" s="125"/>
      <c r="C174" s="125"/>
      <c r="D174" s="125"/>
      <c r="E174" s="126"/>
      <c r="F174" s="44"/>
    </row>
    <row r="175" spans="1:6" ht="24.45" customHeight="1" x14ac:dyDescent="0.3">
      <c r="A175" s="120" t="s">
        <v>401</v>
      </c>
      <c r="B175" s="120"/>
      <c r="C175" s="120"/>
      <c r="D175" s="120"/>
      <c r="E175" s="120"/>
      <c r="F175" s="120"/>
    </row>
    <row r="176" spans="1:6" ht="29.55" customHeight="1" x14ac:dyDescent="0.3">
      <c r="A176" s="112" t="s">
        <v>284</v>
      </c>
      <c r="B176" s="113"/>
      <c r="C176" s="113"/>
      <c r="D176" s="113"/>
      <c r="E176" s="114"/>
      <c r="F176" s="44"/>
    </row>
    <row r="177" spans="1:6" ht="29.55" customHeight="1" x14ac:dyDescent="0.3">
      <c r="A177" s="112" t="s">
        <v>392</v>
      </c>
      <c r="B177" s="113"/>
      <c r="C177" s="113"/>
      <c r="D177" s="113"/>
      <c r="E177" s="114"/>
      <c r="F177" s="44"/>
    </row>
    <row r="178" spans="1:6" ht="29.55" customHeight="1" x14ac:dyDescent="0.3">
      <c r="A178" s="112" t="s">
        <v>393</v>
      </c>
      <c r="B178" s="113"/>
      <c r="C178" s="113"/>
      <c r="D178" s="113"/>
      <c r="E178" s="114"/>
      <c r="F178" s="44"/>
    </row>
    <row r="179" spans="1:6" ht="29.55" customHeight="1" x14ac:dyDescent="0.3">
      <c r="A179" s="115" t="s">
        <v>402</v>
      </c>
      <c r="B179" s="116"/>
      <c r="C179" s="116"/>
      <c r="D179" s="116"/>
      <c r="E179" s="117"/>
      <c r="F179" s="52"/>
    </row>
  </sheetData>
  <mergeCells count="12">
    <mergeCell ref="A176:E176"/>
    <mergeCell ref="A177:E177"/>
    <mergeCell ref="A178:E178"/>
    <mergeCell ref="A179:E179"/>
    <mergeCell ref="A1:F1"/>
    <mergeCell ref="A175:F175"/>
    <mergeCell ref="A3:F3"/>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A8" sqref="A8:XFD8"/>
    </sheetView>
  </sheetViews>
  <sheetFormatPr defaultColWidth="8.88671875" defaultRowHeight="14.4" x14ac:dyDescent="0.3"/>
  <cols>
    <col min="1" max="1" width="6.21875" style="29" customWidth="1"/>
    <col min="2" max="2" width="59" style="29" customWidth="1"/>
    <col min="3" max="3" width="8.88671875" style="31" bestFit="1" customWidth="1"/>
    <col min="4" max="4" width="11.109375" style="29" bestFit="1" customWidth="1"/>
    <col min="5" max="6" width="17" style="29" customWidth="1"/>
    <col min="7" max="16384" width="8.88671875" style="29"/>
  </cols>
  <sheetData>
    <row r="1" spans="1:6" ht="34.950000000000003" customHeight="1" x14ac:dyDescent="0.3">
      <c r="A1" s="128" t="s">
        <v>516</v>
      </c>
      <c r="B1" s="128"/>
      <c r="C1" s="128"/>
      <c r="D1" s="128"/>
      <c r="E1" s="128"/>
      <c r="F1" s="128"/>
    </row>
    <row r="2" spans="1:6" ht="62.4" customHeight="1" x14ac:dyDescent="0.3">
      <c r="A2" s="25" t="s">
        <v>201</v>
      </c>
      <c r="B2" s="25" t="s">
        <v>14</v>
      </c>
      <c r="C2" s="25" t="s">
        <v>2</v>
      </c>
      <c r="D2" s="26" t="s">
        <v>3</v>
      </c>
      <c r="E2" s="65" t="s">
        <v>517</v>
      </c>
      <c r="F2" s="65" t="s">
        <v>518</v>
      </c>
    </row>
    <row r="3" spans="1:6" ht="15.6" x14ac:dyDescent="0.3">
      <c r="A3" s="129"/>
      <c r="B3" s="129"/>
      <c r="C3" s="129"/>
      <c r="D3" s="129"/>
      <c r="E3" s="129"/>
      <c r="F3" s="129"/>
    </row>
    <row r="4" spans="1:6" ht="15.45" customHeight="1" x14ac:dyDescent="0.3">
      <c r="A4" s="121" t="s">
        <v>283</v>
      </c>
      <c r="B4" s="121"/>
      <c r="C4" s="121"/>
      <c r="D4" s="121"/>
      <c r="E4" s="121"/>
      <c r="F4" s="121"/>
    </row>
    <row r="5" spans="1:6" x14ac:dyDescent="0.3">
      <c r="A5" s="33" t="s">
        <v>338</v>
      </c>
      <c r="B5" s="33" t="s">
        <v>280</v>
      </c>
      <c r="C5" s="35"/>
      <c r="D5" s="55"/>
      <c r="E5" s="40"/>
      <c r="F5" s="56"/>
    </row>
    <row r="6" spans="1:6" ht="55.2" x14ac:dyDescent="0.3">
      <c r="A6" s="40"/>
      <c r="B6" s="57" t="s">
        <v>286</v>
      </c>
      <c r="C6" s="35"/>
      <c r="D6" s="55"/>
      <c r="E6" s="40"/>
      <c r="F6" s="56"/>
    </row>
    <row r="7" spans="1:6" ht="16.2" x14ac:dyDescent="0.3">
      <c r="A7" s="40" t="s">
        <v>339</v>
      </c>
      <c r="B7" s="40" t="s">
        <v>281</v>
      </c>
      <c r="C7" s="35" t="s">
        <v>203</v>
      </c>
      <c r="D7" s="58">
        <v>87.5</v>
      </c>
      <c r="E7" s="40"/>
      <c r="F7" s="56"/>
    </row>
    <row r="8" spans="1:6" x14ac:dyDescent="0.3">
      <c r="A8" s="33" t="s">
        <v>340</v>
      </c>
      <c r="B8" s="39" t="s">
        <v>207</v>
      </c>
      <c r="C8" s="35"/>
      <c r="D8" s="58"/>
      <c r="E8" s="40"/>
      <c r="F8" s="56"/>
    </row>
    <row r="9" spans="1:6" ht="41.4" x14ac:dyDescent="0.3">
      <c r="A9" s="40"/>
      <c r="B9" s="38" t="s">
        <v>442</v>
      </c>
      <c r="C9" s="35"/>
      <c r="D9" s="58"/>
      <c r="E9" s="40"/>
      <c r="F9" s="56"/>
    </row>
    <row r="10" spans="1:6" ht="16.2" x14ac:dyDescent="0.3">
      <c r="A10" s="40" t="s">
        <v>341</v>
      </c>
      <c r="B10" s="39" t="s">
        <v>19</v>
      </c>
      <c r="C10" s="35" t="s">
        <v>204</v>
      </c>
      <c r="D10" s="58">
        <v>23.5</v>
      </c>
      <c r="E10" s="40"/>
      <c r="F10" s="56"/>
    </row>
    <row r="11" spans="1:6" ht="16.2" x14ac:dyDescent="0.3">
      <c r="A11" s="40" t="s">
        <v>342</v>
      </c>
      <c r="B11" s="39" t="s">
        <v>11</v>
      </c>
      <c r="C11" s="35" t="s">
        <v>204</v>
      </c>
      <c r="D11" s="58">
        <v>0.5</v>
      </c>
      <c r="E11" s="40"/>
      <c r="F11" s="56"/>
    </row>
    <row r="12" spans="1:6" ht="16.2" x14ac:dyDescent="0.3">
      <c r="A12" s="40" t="s">
        <v>343</v>
      </c>
      <c r="B12" s="39" t="s">
        <v>25</v>
      </c>
      <c r="C12" s="35" t="s">
        <v>204</v>
      </c>
      <c r="D12" s="58">
        <v>7</v>
      </c>
      <c r="E12" s="40"/>
      <c r="F12" s="56"/>
    </row>
    <row r="13" spans="1:6" ht="16.2" x14ac:dyDescent="0.3">
      <c r="A13" s="40" t="s">
        <v>344</v>
      </c>
      <c r="B13" s="39" t="s">
        <v>465</v>
      </c>
      <c r="C13" s="35" t="s">
        <v>204</v>
      </c>
      <c r="D13" s="58">
        <v>5.7543749999999996</v>
      </c>
      <c r="E13" s="40"/>
      <c r="F13" s="56"/>
    </row>
    <row r="14" spans="1:6" ht="16.2" x14ac:dyDescent="0.3">
      <c r="A14" s="40" t="s">
        <v>466</v>
      </c>
      <c r="B14" s="39" t="s">
        <v>20</v>
      </c>
      <c r="C14" s="35" t="s">
        <v>204</v>
      </c>
      <c r="D14" s="58">
        <v>2.5</v>
      </c>
      <c r="E14" s="40"/>
      <c r="F14" s="56"/>
    </row>
    <row r="15" spans="1:6" ht="16.2" x14ac:dyDescent="0.3">
      <c r="A15" s="40"/>
      <c r="B15" s="39" t="s">
        <v>467</v>
      </c>
      <c r="C15" s="35" t="s">
        <v>204</v>
      </c>
      <c r="D15" s="58">
        <v>1</v>
      </c>
      <c r="E15" s="40"/>
      <c r="F15" s="56"/>
    </row>
    <row r="16" spans="1:6" x14ac:dyDescent="0.3">
      <c r="A16" s="33" t="s">
        <v>345</v>
      </c>
      <c r="B16" s="34" t="s">
        <v>218</v>
      </c>
      <c r="C16" s="35"/>
      <c r="D16" s="58"/>
      <c r="E16" s="40"/>
      <c r="F16" s="56"/>
    </row>
    <row r="17" spans="1:6" ht="41.4" x14ac:dyDescent="0.3">
      <c r="A17" s="40"/>
      <c r="B17" s="38" t="s">
        <v>403</v>
      </c>
      <c r="C17" s="35"/>
      <c r="D17" s="58"/>
      <c r="E17" s="40"/>
      <c r="F17" s="56"/>
    </row>
    <row r="18" spans="1:6" ht="16.2" x14ac:dyDescent="0.3">
      <c r="A18" s="40" t="s">
        <v>346</v>
      </c>
      <c r="B18" s="39" t="s">
        <v>468</v>
      </c>
      <c r="C18" s="35" t="s">
        <v>204</v>
      </c>
      <c r="D18" s="58">
        <v>18.25</v>
      </c>
      <c r="E18" s="40"/>
      <c r="F18" s="56"/>
    </row>
    <row r="19" spans="1:6" ht="16.2" x14ac:dyDescent="0.3">
      <c r="A19" s="40" t="s">
        <v>347</v>
      </c>
      <c r="B19" s="39" t="s">
        <v>469</v>
      </c>
      <c r="C19" s="35" t="s">
        <v>204</v>
      </c>
      <c r="D19" s="58">
        <v>0.4</v>
      </c>
      <c r="E19" s="40"/>
      <c r="F19" s="56"/>
    </row>
    <row r="20" spans="1:6" ht="16.2" x14ac:dyDescent="0.3">
      <c r="A20" s="40" t="s">
        <v>348</v>
      </c>
      <c r="B20" s="39" t="s">
        <v>470</v>
      </c>
      <c r="C20" s="35" t="s">
        <v>204</v>
      </c>
      <c r="D20" s="58">
        <v>5</v>
      </c>
      <c r="E20" s="40"/>
      <c r="F20" s="56"/>
    </row>
    <row r="21" spans="1:6" ht="16.2" x14ac:dyDescent="0.3">
      <c r="A21" s="40" t="s">
        <v>349</v>
      </c>
      <c r="B21" s="39" t="s">
        <v>471</v>
      </c>
      <c r="C21" s="35" t="s">
        <v>204</v>
      </c>
      <c r="D21" s="58">
        <v>4.5</v>
      </c>
      <c r="E21" s="40"/>
      <c r="F21" s="56"/>
    </row>
    <row r="22" spans="1:6" ht="16.2" x14ac:dyDescent="0.3">
      <c r="A22" s="40" t="s">
        <v>350</v>
      </c>
      <c r="B22" s="59" t="s">
        <v>472</v>
      </c>
      <c r="C22" s="35" t="s">
        <v>204</v>
      </c>
      <c r="D22" s="58">
        <v>19</v>
      </c>
      <c r="E22" s="40"/>
      <c r="F22" s="56"/>
    </row>
    <row r="23" spans="1:6" ht="16.2" x14ac:dyDescent="0.3">
      <c r="A23" s="40" t="s">
        <v>351</v>
      </c>
      <c r="B23" s="39" t="s">
        <v>473</v>
      </c>
      <c r="C23" s="35" t="s">
        <v>204</v>
      </c>
      <c r="D23" s="58">
        <v>4</v>
      </c>
      <c r="E23" s="40"/>
      <c r="F23" s="56"/>
    </row>
    <row r="24" spans="1:6" ht="16.2" x14ac:dyDescent="0.3">
      <c r="A24" s="40" t="s">
        <v>474</v>
      </c>
      <c r="B24" s="39" t="s">
        <v>475</v>
      </c>
      <c r="C24" s="35" t="s">
        <v>204</v>
      </c>
      <c r="D24" s="58">
        <v>4</v>
      </c>
      <c r="E24" s="40"/>
      <c r="F24" s="56"/>
    </row>
    <row r="25" spans="1:6" x14ac:dyDescent="0.3">
      <c r="A25" s="33" t="s">
        <v>352</v>
      </c>
      <c r="B25" s="34" t="s">
        <v>394</v>
      </c>
      <c r="C25" s="35"/>
      <c r="D25" s="58"/>
      <c r="E25" s="40"/>
      <c r="F25" s="56"/>
    </row>
    <row r="26" spans="1:6" ht="41.4" x14ac:dyDescent="0.3">
      <c r="A26" s="40"/>
      <c r="B26" s="38" t="s">
        <v>404</v>
      </c>
      <c r="C26" s="35"/>
      <c r="D26" s="58"/>
      <c r="E26" s="40"/>
      <c r="F26" s="56"/>
    </row>
    <row r="27" spans="1:6" ht="16.2" x14ac:dyDescent="0.3">
      <c r="A27" s="40" t="s">
        <v>353</v>
      </c>
      <c r="B27" s="39" t="s">
        <v>396</v>
      </c>
      <c r="C27" s="35" t="s">
        <v>204</v>
      </c>
      <c r="D27" s="58">
        <v>5.2</v>
      </c>
      <c r="E27" s="40"/>
      <c r="F27" s="56"/>
    </row>
    <row r="28" spans="1:6" ht="16.2" x14ac:dyDescent="0.3">
      <c r="A28" s="40" t="s">
        <v>354</v>
      </c>
      <c r="B28" s="39" t="s">
        <v>397</v>
      </c>
      <c r="C28" s="35" t="s">
        <v>204</v>
      </c>
      <c r="D28" s="58">
        <v>0.2</v>
      </c>
      <c r="E28" s="40"/>
      <c r="F28" s="56"/>
    </row>
    <row r="29" spans="1:6" ht="16.2" x14ac:dyDescent="0.3">
      <c r="A29" s="40" t="s">
        <v>355</v>
      </c>
      <c r="B29" s="39" t="s">
        <v>476</v>
      </c>
      <c r="C29" s="35" t="s">
        <v>204</v>
      </c>
      <c r="D29" s="58">
        <v>1.75</v>
      </c>
      <c r="E29" s="40"/>
      <c r="F29" s="56"/>
    </row>
    <row r="30" spans="1:6" ht="16.2" x14ac:dyDescent="0.3">
      <c r="A30" s="40" t="s">
        <v>356</v>
      </c>
      <c r="B30" s="39" t="s">
        <v>477</v>
      </c>
      <c r="C30" s="35" t="s">
        <v>204</v>
      </c>
      <c r="D30" s="58">
        <v>1.25</v>
      </c>
      <c r="E30" s="40"/>
      <c r="F30" s="56"/>
    </row>
    <row r="31" spans="1:6" ht="16.2" x14ac:dyDescent="0.3">
      <c r="A31" s="40" t="s">
        <v>395</v>
      </c>
      <c r="B31" s="39" t="s">
        <v>398</v>
      </c>
      <c r="C31" s="35" t="s">
        <v>204</v>
      </c>
      <c r="D31" s="58">
        <v>0.5</v>
      </c>
      <c r="E31" s="40"/>
      <c r="F31" s="56"/>
    </row>
    <row r="32" spans="1:6" ht="16.2" x14ac:dyDescent="0.3">
      <c r="A32" s="40" t="s">
        <v>478</v>
      </c>
      <c r="B32" s="39" t="s">
        <v>479</v>
      </c>
      <c r="C32" s="35" t="s">
        <v>204</v>
      </c>
      <c r="D32" s="58">
        <v>5.2</v>
      </c>
      <c r="E32" s="40"/>
      <c r="F32" s="56"/>
    </row>
    <row r="33" spans="1:6" ht="16.2" x14ac:dyDescent="0.3">
      <c r="A33" s="40" t="s">
        <v>480</v>
      </c>
      <c r="B33" s="39" t="s">
        <v>11</v>
      </c>
      <c r="C33" s="35" t="s">
        <v>204</v>
      </c>
      <c r="D33" s="58">
        <v>0.74693749999999992</v>
      </c>
      <c r="E33" s="40"/>
      <c r="F33" s="56"/>
    </row>
    <row r="34" spans="1:6" ht="16.2" x14ac:dyDescent="0.3">
      <c r="A34" s="40" t="s">
        <v>481</v>
      </c>
      <c r="B34" s="39" t="s">
        <v>25</v>
      </c>
      <c r="C34" s="35" t="s">
        <v>204</v>
      </c>
      <c r="D34" s="58">
        <v>4</v>
      </c>
      <c r="E34" s="40"/>
      <c r="F34" s="56"/>
    </row>
    <row r="35" spans="1:6" x14ac:dyDescent="0.3">
      <c r="A35" s="33" t="s">
        <v>357</v>
      </c>
      <c r="B35" s="34" t="s">
        <v>72</v>
      </c>
      <c r="C35" s="35"/>
      <c r="D35" s="55"/>
      <c r="E35" s="40"/>
      <c r="F35" s="56"/>
    </row>
    <row r="36" spans="1:6" ht="41.4" x14ac:dyDescent="0.3">
      <c r="A36" s="40"/>
      <c r="B36" s="60" t="s">
        <v>405</v>
      </c>
      <c r="C36" s="35"/>
      <c r="D36" s="55"/>
      <c r="E36" s="40"/>
      <c r="F36" s="56"/>
    </row>
    <row r="37" spans="1:6" ht="16.2" x14ac:dyDescent="0.3">
      <c r="A37" s="40" t="s">
        <v>358</v>
      </c>
      <c r="B37" s="41" t="s">
        <v>479</v>
      </c>
      <c r="C37" s="35" t="s">
        <v>204</v>
      </c>
      <c r="D37" s="58">
        <v>1.2</v>
      </c>
      <c r="E37" s="40"/>
      <c r="F37" s="56"/>
    </row>
    <row r="38" spans="1:6" ht="16.2" x14ac:dyDescent="0.3">
      <c r="A38" s="40" t="s">
        <v>482</v>
      </c>
      <c r="B38" s="41" t="s">
        <v>11</v>
      </c>
      <c r="C38" s="35" t="s">
        <v>204</v>
      </c>
      <c r="D38" s="58">
        <v>0.6</v>
      </c>
      <c r="E38" s="40"/>
      <c r="F38" s="56"/>
    </row>
    <row r="39" spans="1:6" ht="16.2" x14ac:dyDescent="0.3">
      <c r="A39" s="40" t="s">
        <v>483</v>
      </c>
      <c r="B39" s="41" t="s">
        <v>484</v>
      </c>
      <c r="C39" s="35" t="s">
        <v>204</v>
      </c>
      <c r="D39" s="58">
        <v>0.6</v>
      </c>
      <c r="E39" s="40"/>
      <c r="F39" s="56"/>
    </row>
    <row r="40" spans="1:6" ht="16.2" x14ac:dyDescent="0.3">
      <c r="A40" s="40" t="s">
        <v>485</v>
      </c>
      <c r="B40" s="41" t="s">
        <v>465</v>
      </c>
      <c r="C40" s="35" t="s">
        <v>204</v>
      </c>
      <c r="D40" s="58">
        <v>1.25</v>
      </c>
      <c r="E40" s="40"/>
      <c r="F40" s="56"/>
    </row>
    <row r="41" spans="1:6" ht="16.2" x14ac:dyDescent="0.3">
      <c r="A41" s="40" t="s">
        <v>486</v>
      </c>
      <c r="B41" s="41" t="s">
        <v>25</v>
      </c>
      <c r="C41" s="35" t="s">
        <v>204</v>
      </c>
      <c r="D41" s="58">
        <v>1</v>
      </c>
      <c r="E41" s="40"/>
      <c r="F41" s="56"/>
    </row>
    <row r="42" spans="1:6" ht="16.2" x14ac:dyDescent="0.3">
      <c r="A42" s="40" t="s">
        <v>487</v>
      </c>
      <c r="B42" s="41" t="s">
        <v>20</v>
      </c>
      <c r="C42" s="35" t="s">
        <v>204</v>
      </c>
      <c r="D42" s="58">
        <v>2.5</v>
      </c>
      <c r="E42" s="40"/>
      <c r="F42" s="56"/>
    </row>
    <row r="43" spans="1:6" x14ac:dyDescent="0.3">
      <c r="A43" s="33" t="s">
        <v>359</v>
      </c>
      <c r="B43" s="42" t="s">
        <v>225</v>
      </c>
      <c r="C43" s="35"/>
      <c r="D43" s="58"/>
      <c r="E43" s="40"/>
      <c r="F43" s="56"/>
    </row>
    <row r="44" spans="1:6" ht="27.6" x14ac:dyDescent="0.3">
      <c r="A44" s="40"/>
      <c r="B44" s="43" t="s">
        <v>406</v>
      </c>
      <c r="C44" s="35"/>
      <c r="D44" s="58"/>
      <c r="E44" s="40"/>
      <c r="F44" s="56"/>
    </row>
    <row r="45" spans="1:6" ht="16.2" x14ac:dyDescent="0.3">
      <c r="A45" s="40" t="s">
        <v>360</v>
      </c>
      <c r="B45" s="41" t="s">
        <v>479</v>
      </c>
      <c r="C45" s="35" t="s">
        <v>204</v>
      </c>
      <c r="D45" s="58">
        <v>1</v>
      </c>
      <c r="E45" s="40"/>
      <c r="F45" s="56"/>
    </row>
    <row r="46" spans="1:6" ht="16.2" x14ac:dyDescent="0.3">
      <c r="A46" s="40" t="s">
        <v>361</v>
      </c>
      <c r="B46" s="41" t="s">
        <v>11</v>
      </c>
      <c r="C46" s="35" t="s">
        <v>204</v>
      </c>
      <c r="D46" s="58">
        <v>0.5</v>
      </c>
      <c r="E46" s="40"/>
      <c r="F46" s="56"/>
    </row>
    <row r="47" spans="1:6" ht="16.2" x14ac:dyDescent="0.3">
      <c r="A47" s="40" t="s">
        <v>362</v>
      </c>
      <c r="B47" s="41" t="s">
        <v>484</v>
      </c>
      <c r="C47" s="35" t="s">
        <v>204</v>
      </c>
      <c r="D47" s="58">
        <v>0.5</v>
      </c>
      <c r="E47" s="40"/>
      <c r="F47" s="56"/>
    </row>
    <row r="48" spans="1:6" ht="16.2" x14ac:dyDescent="0.3">
      <c r="A48" s="40" t="s">
        <v>363</v>
      </c>
      <c r="B48" s="41" t="s">
        <v>465</v>
      </c>
      <c r="C48" s="35" t="s">
        <v>204</v>
      </c>
      <c r="D48" s="58">
        <v>1</v>
      </c>
      <c r="E48" s="40"/>
      <c r="F48" s="56"/>
    </row>
    <row r="49" spans="1:6" ht="16.2" x14ac:dyDescent="0.3">
      <c r="A49" s="40" t="s">
        <v>364</v>
      </c>
      <c r="B49" s="41" t="s">
        <v>25</v>
      </c>
      <c r="C49" s="35" t="s">
        <v>204</v>
      </c>
      <c r="D49" s="58">
        <v>1.5987499999999999</v>
      </c>
      <c r="E49" s="40"/>
      <c r="F49" s="56"/>
    </row>
    <row r="50" spans="1:6" ht="16.2" x14ac:dyDescent="0.3">
      <c r="A50" s="40" t="s">
        <v>365</v>
      </c>
      <c r="B50" s="41" t="s">
        <v>20</v>
      </c>
      <c r="C50" s="35" t="s">
        <v>204</v>
      </c>
      <c r="D50" s="58">
        <v>1.7</v>
      </c>
      <c r="E50" s="40"/>
      <c r="F50" s="56"/>
    </row>
    <row r="51" spans="1:6" ht="16.2" x14ac:dyDescent="0.3">
      <c r="A51" s="40" t="s">
        <v>366</v>
      </c>
      <c r="B51" s="41" t="s">
        <v>488</v>
      </c>
      <c r="C51" s="35" t="s">
        <v>204</v>
      </c>
      <c r="D51" s="58">
        <v>3.5</v>
      </c>
      <c r="E51" s="40"/>
      <c r="F51" s="56"/>
    </row>
    <row r="52" spans="1:6" x14ac:dyDescent="0.3">
      <c r="A52" s="33" t="s">
        <v>367</v>
      </c>
      <c r="B52" s="34" t="s">
        <v>230</v>
      </c>
      <c r="C52" s="35"/>
      <c r="D52" s="58"/>
      <c r="E52" s="40"/>
      <c r="F52" s="56"/>
    </row>
    <row r="53" spans="1:6" ht="27.6" x14ac:dyDescent="0.3">
      <c r="A53" s="40"/>
      <c r="B53" s="38" t="s">
        <v>407</v>
      </c>
      <c r="C53" s="35"/>
      <c r="D53" s="58"/>
      <c r="E53" s="40"/>
      <c r="F53" s="56"/>
    </row>
    <row r="54" spans="1:6" ht="16.2" x14ac:dyDescent="0.3">
      <c r="A54" s="40" t="s">
        <v>368</v>
      </c>
      <c r="B54" s="39" t="s">
        <v>489</v>
      </c>
      <c r="C54" s="35" t="s">
        <v>204</v>
      </c>
      <c r="D54" s="58">
        <v>3</v>
      </c>
      <c r="E54" s="40"/>
      <c r="F54" s="56"/>
    </row>
    <row r="55" spans="1:6" ht="16.2" x14ac:dyDescent="0.3">
      <c r="A55" s="40" t="s">
        <v>369</v>
      </c>
      <c r="B55" s="39" t="s">
        <v>490</v>
      </c>
      <c r="C55" s="35" t="s">
        <v>204</v>
      </c>
      <c r="D55" s="58">
        <v>0.8</v>
      </c>
      <c r="E55" s="40"/>
      <c r="F55" s="56"/>
    </row>
    <row r="56" spans="1:6" ht="16.2" x14ac:dyDescent="0.3">
      <c r="A56" s="40" t="s">
        <v>370</v>
      </c>
      <c r="B56" s="39" t="s">
        <v>491</v>
      </c>
      <c r="C56" s="35" t="s">
        <v>204</v>
      </c>
      <c r="D56" s="58">
        <v>2.2999999999999998</v>
      </c>
      <c r="E56" s="40"/>
      <c r="F56" s="56"/>
    </row>
    <row r="57" spans="1:6" ht="16.2" x14ac:dyDescent="0.3">
      <c r="A57" s="40" t="s">
        <v>371</v>
      </c>
      <c r="B57" s="39" t="s">
        <v>488</v>
      </c>
      <c r="C57" s="35" t="s">
        <v>204</v>
      </c>
      <c r="D57" s="58">
        <v>5.7</v>
      </c>
      <c r="E57" s="40"/>
      <c r="F57" s="56"/>
    </row>
    <row r="58" spans="1:6" ht="16.2" x14ac:dyDescent="0.3">
      <c r="A58" s="40" t="s">
        <v>492</v>
      </c>
      <c r="B58" s="41" t="s">
        <v>493</v>
      </c>
      <c r="C58" s="35" t="s">
        <v>204</v>
      </c>
      <c r="D58" s="58">
        <v>1</v>
      </c>
      <c r="E58" s="40"/>
      <c r="F58" s="56"/>
    </row>
    <row r="59" spans="1:6" ht="16.2" x14ac:dyDescent="0.3">
      <c r="A59" s="40" t="s">
        <v>494</v>
      </c>
      <c r="B59" s="41" t="s">
        <v>495</v>
      </c>
      <c r="C59" s="35" t="s">
        <v>204</v>
      </c>
      <c r="D59" s="58">
        <v>1</v>
      </c>
      <c r="E59" s="40"/>
      <c r="F59" s="56"/>
    </row>
    <row r="60" spans="1:6" ht="16.2" x14ac:dyDescent="0.3">
      <c r="A60" s="40" t="s">
        <v>496</v>
      </c>
      <c r="B60" s="41" t="s">
        <v>497</v>
      </c>
      <c r="C60" s="35" t="s">
        <v>204</v>
      </c>
      <c r="D60" s="58">
        <v>0.9</v>
      </c>
      <c r="E60" s="40"/>
      <c r="F60" s="56"/>
    </row>
    <row r="61" spans="1:6" ht="16.2" x14ac:dyDescent="0.3">
      <c r="A61" s="40" t="s">
        <v>498</v>
      </c>
      <c r="B61" s="41" t="s">
        <v>467</v>
      </c>
      <c r="C61" s="35" t="s">
        <v>204</v>
      </c>
      <c r="D61" s="58">
        <v>0.1</v>
      </c>
      <c r="E61" s="40"/>
      <c r="F61" s="56"/>
    </row>
    <row r="62" spans="1:6" x14ac:dyDescent="0.3">
      <c r="A62" s="33" t="s">
        <v>372</v>
      </c>
      <c r="B62" s="34" t="s">
        <v>234</v>
      </c>
      <c r="C62" s="35"/>
      <c r="D62" s="58"/>
      <c r="E62" s="40"/>
      <c r="F62" s="56"/>
    </row>
    <row r="63" spans="1:6" ht="27.6" x14ac:dyDescent="0.3">
      <c r="A63" s="40"/>
      <c r="B63" s="38" t="s">
        <v>408</v>
      </c>
      <c r="C63" s="35"/>
      <c r="D63" s="58"/>
      <c r="E63" s="40"/>
      <c r="F63" s="56"/>
    </row>
    <row r="64" spans="1:6" ht="16.2" x14ac:dyDescent="0.3">
      <c r="A64" s="40" t="s">
        <v>373</v>
      </c>
      <c r="B64" s="39" t="s">
        <v>84</v>
      </c>
      <c r="C64" s="35" t="s">
        <v>204</v>
      </c>
      <c r="D64" s="58">
        <v>23</v>
      </c>
      <c r="E64" s="40"/>
      <c r="F64" s="56"/>
    </row>
    <row r="65" spans="1:6" x14ac:dyDescent="0.3">
      <c r="A65" s="33" t="s">
        <v>374</v>
      </c>
      <c r="B65" s="39" t="s">
        <v>236</v>
      </c>
      <c r="C65" s="35"/>
      <c r="D65" s="58"/>
      <c r="E65" s="40"/>
      <c r="F65" s="56"/>
    </row>
    <row r="66" spans="1:6" ht="27.6" x14ac:dyDescent="0.3">
      <c r="A66" s="40"/>
      <c r="B66" s="38" t="s">
        <v>410</v>
      </c>
      <c r="C66" s="35"/>
      <c r="D66" s="58"/>
      <c r="E66" s="40"/>
      <c r="F66" s="56"/>
    </row>
    <row r="67" spans="1:6" ht="16.2" x14ac:dyDescent="0.3">
      <c r="A67" s="40" t="s">
        <v>375</v>
      </c>
      <c r="B67" s="39" t="s">
        <v>75</v>
      </c>
      <c r="C67" s="35" t="s">
        <v>204</v>
      </c>
      <c r="D67" s="58">
        <v>3.5</v>
      </c>
      <c r="E67" s="40"/>
      <c r="F67" s="56"/>
    </row>
    <row r="68" spans="1:6" x14ac:dyDescent="0.3">
      <c r="A68" s="33" t="s">
        <v>376</v>
      </c>
      <c r="B68" s="34" t="s">
        <v>499</v>
      </c>
      <c r="C68" s="35"/>
      <c r="D68" s="58"/>
      <c r="E68" s="40"/>
      <c r="F68" s="56"/>
    </row>
    <row r="69" spans="1:6" ht="27.6" x14ac:dyDescent="0.3">
      <c r="A69" s="40"/>
      <c r="B69" s="38" t="s">
        <v>500</v>
      </c>
      <c r="C69" s="35"/>
      <c r="D69" s="58"/>
      <c r="E69" s="40"/>
      <c r="F69" s="56"/>
    </row>
    <row r="70" spans="1:6" x14ac:dyDescent="0.3">
      <c r="A70" s="40" t="s">
        <v>377</v>
      </c>
      <c r="B70" s="61" t="s">
        <v>501</v>
      </c>
      <c r="C70" s="35" t="s">
        <v>205</v>
      </c>
      <c r="D70" s="58">
        <v>20</v>
      </c>
      <c r="E70" s="40"/>
      <c r="F70" s="56"/>
    </row>
    <row r="71" spans="1:6" x14ac:dyDescent="0.3">
      <c r="A71" s="33" t="s">
        <v>502</v>
      </c>
      <c r="B71" s="62" t="s">
        <v>503</v>
      </c>
      <c r="C71" s="35"/>
      <c r="D71" s="58"/>
      <c r="E71" s="40"/>
      <c r="F71" s="56"/>
    </row>
    <row r="72" spans="1:6" ht="27.6" x14ac:dyDescent="0.3">
      <c r="A72" s="40"/>
      <c r="B72" s="38" t="s">
        <v>504</v>
      </c>
      <c r="C72" s="35"/>
      <c r="D72" s="58"/>
      <c r="E72" s="40"/>
      <c r="F72" s="56"/>
    </row>
    <row r="73" spans="1:6" x14ac:dyDescent="0.3">
      <c r="A73" s="40" t="s">
        <v>505</v>
      </c>
      <c r="B73" s="39" t="s">
        <v>503</v>
      </c>
      <c r="C73" s="35" t="s">
        <v>205</v>
      </c>
      <c r="D73" s="58">
        <v>9.5</v>
      </c>
      <c r="E73" s="40"/>
      <c r="F73" s="56"/>
    </row>
    <row r="74" spans="1:6" x14ac:dyDescent="0.3">
      <c r="A74" s="130" t="s">
        <v>284</v>
      </c>
      <c r="B74" s="130"/>
      <c r="C74" s="130"/>
      <c r="D74" s="130"/>
      <c r="E74" s="130"/>
      <c r="F74" s="54"/>
    </row>
    <row r="75" spans="1:6" ht="20.55" customHeight="1" x14ac:dyDescent="0.3">
      <c r="A75" s="121" t="s">
        <v>378</v>
      </c>
      <c r="B75" s="121"/>
      <c r="C75" s="121"/>
      <c r="D75" s="121"/>
      <c r="E75" s="121"/>
      <c r="F75" s="121"/>
    </row>
    <row r="76" spans="1:6" x14ac:dyDescent="0.3">
      <c r="A76" s="33" t="s">
        <v>208</v>
      </c>
      <c r="B76" s="34" t="s">
        <v>244</v>
      </c>
      <c r="C76" s="35"/>
      <c r="D76" s="40"/>
      <c r="E76" s="40"/>
      <c r="F76" s="56"/>
    </row>
    <row r="77" spans="1:6" ht="43.2" x14ac:dyDescent="0.3">
      <c r="A77" s="40"/>
      <c r="B77" s="45" t="s">
        <v>412</v>
      </c>
      <c r="C77" s="35"/>
      <c r="D77" s="55"/>
      <c r="E77" s="40"/>
      <c r="F77" s="56"/>
    </row>
    <row r="78" spans="1:6" ht="16.2" x14ac:dyDescent="0.3">
      <c r="A78" s="40" t="s">
        <v>282</v>
      </c>
      <c r="B78" s="39" t="s">
        <v>247</v>
      </c>
      <c r="C78" s="35" t="s">
        <v>203</v>
      </c>
      <c r="D78" s="58">
        <v>1.5</v>
      </c>
      <c r="E78" s="40"/>
      <c r="F78" s="56"/>
    </row>
    <row r="79" spans="1:6" ht="16.2" x14ac:dyDescent="0.3">
      <c r="A79" s="40" t="s">
        <v>379</v>
      </c>
      <c r="B79" s="39" t="s">
        <v>248</v>
      </c>
      <c r="C79" s="35" t="s">
        <v>203</v>
      </c>
      <c r="D79" s="58">
        <v>0.8</v>
      </c>
      <c r="E79" s="40"/>
      <c r="F79" s="56"/>
    </row>
    <row r="80" spans="1:6" ht="16.2" x14ac:dyDescent="0.3">
      <c r="A80" s="40" t="s">
        <v>380</v>
      </c>
      <c r="B80" s="39" t="s">
        <v>249</v>
      </c>
      <c r="C80" s="35" t="s">
        <v>203</v>
      </c>
      <c r="D80" s="58">
        <v>1.7999999999999998</v>
      </c>
      <c r="E80" s="40"/>
      <c r="F80" s="56"/>
    </row>
    <row r="81" spans="1:6" x14ac:dyDescent="0.3">
      <c r="A81" s="33" t="s">
        <v>209</v>
      </c>
      <c r="B81" s="34" t="s">
        <v>250</v>
      </c>
      <c r="C81" s="35"/>
      <c r="D81" s="58"/>
      <c r="E81" s="40"/>
      <c r="F81" s="56"/>
    </row>
    <row r="82" spans="1:6" ht="43.2" x14ac:dyDescent="0.3">
      <c r="A82" s="40"/>
      <c r="B82" s="45" t="s">
        <v>413</v>
      </c>
      <c r="C82" s="35"/>
      <c r="D82" s="58"/>
      <c r="E82" s="40"/>
      <c r="F82" s="56"/>
    </row>
    <row r="83" spans="1:6" ht="16.2" x14ac:dyDescent="0.3">
      <c r="A83" s="40" t="s">
        <v>210</v>
      </c>
      <c r="B83" s="39" t="s">
        <v>253</v>
      </c>
      <c r="C83" s="35" t="s">
        <v>203</v>
      </c>
      <c r="D83" s="58">
        <v>6.7</v>
      </c>
      <c r="E83" s="40"/>
      <c r="F83" s="56"/>
    </row>
    <row r="84" spans="1:6" ht="16.2" x14ac:dyDescent="0.3">
      <c r="A84" s="40" t="s">
        <v>211</v>
      </c>
      <c r="B84" s="39" t="s">
        <v>254</v>
      </c>
      <c r="C84" s="35" t="s">
        <v>203</v>
      </c>
      <c r="D84" s="58">
        <v>2.6</v>
      </c>
      <c r="E84" s="40"/>
      <c r="F84" s="56"/>
    </row>
    <row r="85" spans="1:6" x14ac:dyDescent="0.3">
      <c r="A85" s="33" t="s">
        <v>214</v>
      </c>
      <c r="B85" s="34" t="s">
        <v>256</v>
      </c>
      <c r="C85" s="35"/>
      <c r="D85" s="58"/>
      <c r="E85" s="40"/>
      <c r="F85" s="56"/>
    </row>
    <row r="86" spans="1:6" ht="43.2" x14ac:dyDescent="0.3">
      <c r="A86" s="40"/>
      <c r="B86" s="45" t="s">
        <v>414</v>
      </c>
      <c r="C86" s="35"/>
      <c r="D86" s="58"/>
      <c r="E86" s="40"/>
      <c r="F86" s="56"/>
    </row>
    <row r="87" spans="1:6" ht="16.2" x14ac:dyDescent="0.3">
      <c r="A87" s="40" t="s">
        <v>215</v>
      </c>
      <c r="B87" s="39" t="s">
        <v>84</v>
      </c>
      <c r="C87" s="35" t="s">
        <v>203</v>
      </c>
      <c r="D87" s="58">
        <v>116</v>
      </c>
      <c r="E87" s="40"/>
      <c r="F87" s="56"/>
    </row>
    <row r="88" spans="1:6" ht="16.2" x14ac:dyDescent="0.3">
      <c r="A88" s="40" t="s">
        <v>216</v>
      </c>
      <c r="B88" s="39" t="s">
        <v>105</v>
      </c>
      <c r="C88" s="35" t="s">
        <v>203</v>
      </c>
      <c r="D88" s="58">
        <v>22.5</v>
      </c>
      <c r="E88" s="40"/>
      <c r="F88" s="56"/>
    </row>
    <row r="89" spans="1:6" x14ac:dyDescent="0.3">
      <c r="A89" s="33" t="s">
        <v>217</v>
      </c>
      <c r="B89" s="34" t="s">
        <v>261</v>
      </c>
      <c r="C89" s="35"/>
      <c r="D89" s="58"/>
      <c r="E89" s="40"/>
      <c r="F89" s="56"/>
    </row>
    <row r="90" spans="1:6" ht="43.2" x14ac:dyDescent="0.3">
      <c r="A90" s="40"/>
      <c r="B90" s="45" t="s">
        <v>415</v>
      </c>
      <c r="C90" s="35"/>
      <c r="D90" s="58"/>
      <c r="E90" s="40"/>
      <c r="F90" s="56"/>
    </row>
    <row r="91" spans="1:6" ht="16.2" x14ac:dyDescent="0.3">
      <c r="A91" s="40" t="s">
        <v>220</v>
      </c>
      <c r="B91" s="39" t="s">
        <v>84</v>
      </c>
      <c r="C91" s="35" t="s">
        <v>203</v>
      </c>
      <c r="D91" s="58">
        <v>56.5</v>
      </c>
      <c r="E91" s="40"/>
      <c r="F91" s="56"/>
    </row>
    <row r="92" spans="1:6" ht="16.2" x14ac:dyDescent="0.3">
      <c r="A92" s="40" t="s">
        <v>221</v>
      </c>
      <c r="B92" s="39" t="s">
        <v>116</v>
      </c>
      <c r="C92" s="35" t="s">
        <v>203</v>
      </c>
      <c r="D92" s="58">
        <v>42</v>
      </c>
      <c r="E92" s="40"/>
      <c r="F92" s="56"/>
    </row>
    <row r="93" spans="1:6" x14ac:dyDescent="0.3">
      <c r="A93" s="33" t="s">
        <v>223</v>
      </c>
      <c r="B93" s="34" t="s">
        <v>265</v>
      </c>
      <c r="C93" s="35"/>
      <c r="D93" s="58"/>
      <c r="E93" s="40"/>
      <c r="F93" s="56"/>
    </row>
    <row r="94" spans="1:6" ht="43.2" x14ac:dyDescent="0.3">
      <c r="A94" s="40"/>
      <c r="B94" s="45" t="s">
        <v>417</v>
      </c>
      <c r="C94" s="35"/>
      <c r="D94" s="58"/>
      <c r="E94" s="40"/>
      <c r="F94" s="56"/>
    </row>
    <row r="95" spans="1:6" ht="16.2" x14ac:dyDescent="0.3">
      <c r="A95" s="40" t="s">
        <v>381</v>
      </c>
      <c r="B95" s="39" t="s">
        <v>506</v>
      </c>
      <c r="C95" s="35" t="s">
        <v>203</v>
      </c>
      <c r="D95" s="58">
        <v>42</v>
      </c>
      <c r="E95" s="40"/>
      <c r="F95" s="56"/>
    </row>
    <row r="96" spans="1:6" ht="16.2" x14ac:dyDescent="0.3">
      <c r="A96" s="40" t="s">
        <v>382</v>
      </c>
      <c r="B96" s="39" t="s">
        <v>465</v>
      </c>
      <c r="C96" s="35" t="s">
        <v>203</v>
      </c>
      <c r="D96" s="58">
        <v>16.5</v>
      </c>
      <c r="E96" s="40"/>
      <c r="F96" s="56"/>
    </row>
    <row r="97" spans="1:6" ht="16.2" x14ac:dyDescent="0.3">
      <c r="A97" s="40" t="s">
        <v>507</v>
      </c>
      <c r="B97" s="41" t="s">
        <v>25</v>
      </c>
      <c r="C97" s="35" t="s">
        <v>203</v>
      </c>
      <c r="D97" s="58">
        <v>10</v>
      </c>
      <c r="E97" s="40"/>
      <c r="F97" s="56"/>
    </row>
    <row r="98" spans="1:6" x14ac:dyDescent="0.3">
      <c r="A98" s="33" t="s">
        <v>222</v>
      </c>
      <c r="B98" s="34" t="s">
        <v>270</v>
      </c>
      <c r="C98" s="35"/>
      <c r="D98" s="58"/>
      <c r="E98" s="40"/>
      <c r="F98" s="56"/>
    </row>
    <row r="99" spans="1:6" ht="43.2" x14ac:dyDescent="0.3">
      <c r="A99" s="40"/>
      <c r="B99" s="45" t="s">
        <v>420</v>
      </c>
      <c r="C99" s="35"/>
      <c r="D99" s="58"/>
      <c r="E99" s="40"/>
      <c r="F99" s="56"/>
    </row>
    <row r="100" spans="1:6" x14ac:dyDescent="0.3">
      <c r="A100" s="40" t="s">
        <v>226</v>
      </c>
      <c r="B100" s="39" t="s">
        <v>135</v>
      </c>
      <c r="C100" s="35" t="s">
        <v>205</v>
      </c>
      <c r="D100" s="58">
        <v>8</v>
      </c>
      <c r="E100" s="40"/>
      <c r="F100" s="56"/>
    </row>
    <row r="101" spans="1:6" x14ac:dyDescent="0.3">
      <c r="A101" s="33" t="s">
        <v>229</v>
      </c>
      <c r="B101" s="34" t="s">
        <v>271</v>
      </c>
      <c r="C101" s="35"/>
      <c r="D101" s="58"/>
      <c r="E101" s="40"/>
      <c r="F101" s="56"/>
    </row>
    <row r="102" spans="1:6" ht="43.2" x14ac:dyDescent="0.3">
      <c r="A102" s="40"/>
      <c r="B102" s="45" t="s">
        <v>421</v>
      </c>
      <c r="C102" s="35"/>
      <c r="D102" s="58"/>
      <c r="E102" s="40"/>
      <c r="F102" s="56"/>
    </row>
    <row r="103" spans="1:6" ht="16.2" x14ac:dyDescent="0.3">
      <c r="A103" s="40" t="s">
        <v>229</v>
      </c>
      <c r="B103" s="39" t="s">
        <v>84</v>
      </c>
      <c r="C103" s="35" t="s">
        <v>203</v>
      </c>
      <c r="D103" s="58">
        <v>116</v>
      </c>
      <c r="E103" s="40"/>
      <c r="F103" s="56"/>
    </row>
    <row r="104" spans="1:6" ht="16.2" x14ac:dyDescent="0.3">
      <c r="A104" s="40" t="s">
        <v>231</v>
      </c>
      <c r="B104" s="39" t="s">
        <v>105</v>
      </c>
      <c r="C104" s="35" t="s">
        <v>203</v>
      </c>
      <c r="D104" s="58">
        <v>22.5</v>
      </c>
      <c r="E104" s="40"/>
      <c r="F104" s="56"/>
    </row>
    <row r="105" spans="1:6" x14ac:dyDescent="0.3">
      <c r="A105" s="33" t="s">
        <v>235</v>
      </c>
      <c r="B105" s="34" t="s">
        <v>272</v>
      </c>
      <c r="C105" s="35"/>
      <c r="D105" s="58"/>
      <c r="E105" s="40"/>
      <c r="F105" s="56"/>
    </row>
    <row r="106" spans="1:6" ht="28.8" x14ac:dyDescent="0.3">
      <c r="A106" s="40"/>
      <c r="B106" s="45" t="s">
        <v>422</v>
      </c>
      <c r="C106" s="35"/>
      <c r="D106" s="58"/>
      <c r="E106" s="40"/>
      <c r="F106" s="56"/>
    </row>
    <row r="107" spans="1:6" ht="16.2" x14ac:dyDescent="0.3">
      <c r="A107" s="40" t="s">
        <v>383</v>
      </c>
      <c r="B107" s="39" t="s">
        <v>75</v>
      </c>
      <c r="C107" s="35" t="s">
        <v>203</v>
      </c>
      <c r="D107" s="58">
        <v>48</v>
      </c>
      <c r="E107" s="40"/>
      <c r="F107" s="56"/>
    </row>
    <row r="108" spans="1:6" x14ac:dyDescent="0.3">
      <c r="A108" s="33" t="s">
        <v>238</v>
      </c>
      <c r="B108" s="34" t="s">
        <v>273</v>
      </c>
      <c r="C108" s="35"/>
      <c r="D108" s="58"/>
      <c r="E108" s="40"/>
      <c r="F108" s="56"/>
    </row>
    <row r="109" spans="1:6" ht="43.2" x14ac:dyDescent="0.3">
      <c r="A109" s="40"/>
      <c r="B109" s="45" t="s">
        <v>423</v>
      </c>
      <c r="C109" s="35"/>
      <c r="D109" s="58"/>
      <c r="E109" s="40"/>
      <c r="F109" s="56"/>
    </row>
    <row r="110" spans="1:6" ht="16.2" x14ac:dyDescent="0.3">
      <c r="A110" s="40" t="s">
        <v>237</v>
      </c>
      <c r="B110" s="39" t="s">
        <v>84</v>
      </c>
      <c r="C110" s="35" t="s">
        <v>203</v>
      </c>
      <c r="D110" s="58">
        <v>56.5</v>
      </c>
      <c r="E110" s="40"/>
      <c r="F110" s="56"/>
    </row>
    <row r="111" spans="1:6" ht="16.2" x14ac:dyDescent="0.3">
      <c r="A111" s="40" t="s">
        <v>508</v>
      </c>
      <c r="B111" s="39" t="s">
        <v>116</v>
      </c>
      <c r="C111" s="35" t="s">
        <v>203</v>
      </c>
      <c r="D111" s="58">
        <v>42</v>
      </c>
      <c r="E111" s="40"/>
      <c r="F111" s="56"/>
    </row>
    <row r="112" spans="1:6" x14ac:dyDescent="0.3">
      <c r="A112" s="33" t="s">
        <v>239</v>
      </c>
      <c r="B112" s="34" t="s">
        <v>274</v>
      </c>
      <c r="C112" s="35"/>
      <c r="D112" s="58"/>
      <c r="E112" s="40"/>
      <c r="F112" s="56"/>
    </row>
    <row r="113" spans="1:6" ht="28.8" x14ac:dyDescent="0.3">
      <c r="A113" s="40"/>
      <c r="B113" s="45" t="s">
        <v>424</v>
      </c>
      <c r="C113" s="35"/>
      <c r="D113" s="58"/>
      <c r="E113" s="40"/>
      <c r="F113" s="56"/>
    </row>
    <row r="114" spans="1:6" x14ac:dyDescent="0.3">
      <c r="A114" s="40" t="s">
        <v>241</v>
      </c>
      <c r="B114" s="39" t="s">
        <v>275</v>
      </c>
      <c r="C114" s="35" t="s">
        <v>205</v>
      </c>
      <c r="D114" s="58">
        <v>21</v>
      </c>
      <c r="E114" s="40"/>
      <c r="F114" s="56"/>
    </row>
    <row r="115" spans="1:6" x14ac:dyDescent="0.3">
      <c r="A115" s="33" t="s">
        <v>240</v>
      </c>
      <c r="B115" s="39" t="s">
        <v>276</v>
      </c>
      <c r="C115" s="35"/>
      <c r="D115" s="58"/>
      <c r="E115" s="40"/>
      <c r="F115" s="56"/>
    </row>
    <row r="116" spans="1:6" ht="43.2" x14ac:dyDescent="0.3">
      <c r="A116" s="40"/>
      <c r="B116" s="45" t="s">
        <v>425</v>
      </c>
      <c r="C116" s="35"/>
      <c r="D116" s="58"/>
      <c r="E116" s="40"/>
      <c r="F116" s="56"/>
    </row>
    <row r="117" spans="1:6" ht="16.2" x14ac:dyDescent="0.3">
      <c r="A117" s="40" t="s">
        <v>384</v>
      </c>
      <c r="B117" s="39" t="s">
        <v>116</v>
      </c>
      <c r="C117" s="35" t="s">
        <v>203</v>
      </c>
      <c r="D117" s="58">
        <v>6</v>
      </c>
      <c r="E117" s="40"/>
      <c r="F117" s="56"/>
    </row>
    <row r="118" spans="1:6" x14ac:dyDescent="0.3">
      <c r="A118" s="33" t="s">
        <v>386</v>
      </c>
      <c r="B118" s="34" t="s">
        <v>509</v>
      </c>
      <c r="C118" s="35"/>
      <c r="D118" s="58"/>
      <c r="E118" s="40"/>
      <c r="F118" s="56"/>
    </row>
    <row r="119" spans="1:6" ht="43.2" x14ac:dyDescent="0.3">
      <c r="A119" s="40"/>
      <c r="B119" s="45" t="s">
        <v>510</v>
      </c>
      <c r="C119" s="35"/>
      <c r="D119" s="58"/>
      <c r="E119" s="40"/>
      <c r="F119" s="56"/>
    </row>
    <row r="120" spans="1:6" x14ac:dyDescent="0.3">
      <c r="A120" s="40" t="s">
        <v>387</v>
      </c>
      <c r="B120" s="39" t="s">
        <v>511</v>
      </c>
      <c r="C120" s="35" t="s">
        <v>206</v>
      </c>
      <c r="D120" s="58">
        <v>1</v>
      </c>
      <c r="E120" s="40"/>
      <c r="F120" s="56"/>
    </row>
    <row r="121" spans="1:6" x14ac:dyDescent="0.3">
      <c r="A121" s="33" t="s">
        <v>388</v>
      </c>
      <c r="B121" s="34" t="s">
        <v>580</v>
      </c>
      <c r="C121" s="35"/>
      <c r="D121" s="58"/>
      <c r="E121" s="40"/>
      <c r="F121" s="56"/>
    </row>
    <row r="122" spans="1:6" ht="57.6" x14ac:dyDescent="0.3">
      <c r="A122" s="40"/>
      <c r="B122" s="109" t="s">
        <v>579</v>
      </c>
      <c r="C122" s="35"/>
      <c r="D122" s="58"/>
      <c r="E122" s="40"/>
      <c r="F122" s="56"/>
    </row>
    <row r="123" spans="1:6" x14ac:dyDescent="0.3">
      <c r="A123" s="40" t="s">
        <v>513</v>
      </c>
      <c r="B123" s="39" t="s">
        <v>514</v>
      </c>
      <c r="C123" s="35" t="s">
        <v>206</v>
      </c>
      <c r="D123" s="58">
        <v>1</v>
      </c>
      <c r="E123" s="40"/>
      <c r="F123" s="56"/>
    </row>
    <row r="124" spans="1:6" x14ac:dyDescent="0.3">
      <c r="A124" s="122" t="s">
        <v>392</v>
      </c>
      <c r="B124" s="122"/>
      <c r="C124" s="122"/>
      <c r="D124" s="122"/>
      <c r="E124" s="122"/>
      <c r="F124" s="63"/>
    </row>
    <row r="125" spans="1:6" ht="31.05" customHeight="1" x14ac:dyDescent="0.3">
      <c r="A125" s="120" t="s">
        <v>401</v>
      </c>
      <c r="B125" s="120"/>
      <c r="C125" s="120"/>
      <c r="D125" s="120"/>
      <c r="E125" s="120"/>
      <c r="F125" s="120"/>
    </row>
    <row r="126" spans="1:6" ht="27.45" customHeight="1" x14ac:dyDescent="0.3">
      <c r="A126" s="122" t="s">
        <v>284</v>
      </c>
      <c r="B126" s="122"/>
      <c r="C126" s="122"/>
      <c r="D126" s="122"/>
      <c r="E126" s="122"/>
      <c r="F126" s="63"/>
    </row>
    <row r="127" spans="1:6" ht="27.45" customHeight="1" x14ac:dyDescent="0.3">
      <c r="A127" s="122" t="s">
        <v>392</v>
      </c>
      <c r="B127" s="122"/>
      <c r="C127" s="122"/>
      <c r="D127" s="122"/>
      <c r="E127" s="122"/>
      <c r="F127" s="63"/>
    </row>
    <row r="128" spans="1:6" ht="27.45" customHeight="1" x14ac:dyDescent="0.3">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topLeftCell="A4" workbookViewId="0">
      <selection activeCell="A7" sqref="A7:XFD7"/>
    </sheetView>
  </sheetViews>
  <sheetFormatPr defaultColWidth="8.88671875" defaultRowHeight="13.8" x14ac:dyDescent="0.3"/>
  <cols>
    <col min="1" max="1" width="6.21875" style="68" customWidth="1"/>
    <col min="2" max="2" width="59" style="68" customWidth="1"/>
    <col min="3" max="3" width="9" style="69" bestFit="1" customWidth="1"/>
    <col min="4" max="4" width="11.109375" style="69" bestFit="1" customWidth="1"/>
    <col min="5" max="6" width="17" style="68" customWidth="1"/>
    <col min="7" max="16384" width="8.88671875" style="68"/>
  </cols>
  <sheetData>
    <row r="1" spans="1:6" ht="40.950000000000003" customHeight="1" x14ac:dyDescent="0.3">
      <c r="A1" s="135" t="s">
        <v>547</v>
      </c>
      <c r="B1" s="135"/>
      <c r="C1" s="135"/>
      <c r="D1" s="135"/>
      <c r="E1" s="135"/>
      <c r="F1" s="135"/>
    </row>
    <row r="2" spans="1:6" ht="38.549999999999997" customHeight="1" x14ac:dyDescent="0.3">
      <c r="A2" s="66" t="s">
        <v>201</v>
      </c>
      <c r="B2" s="66" t="s">
        <v>202</v>
      </c>
      <c r="C2" s="66" t="s">
        <v>2</v>
      </c>
      <c r="D2" s="67" t="s">
        <v>3</v>
      </c>
      <c r="E2" s="65" t="s">
        <v>517</v>
      </c>
      <c r="F2" s="65" t="s">
        <v>518</v>
      </c>
    </row>
    <row r="3" spans="1:6" ht="15.45" customHeight="1" x14ac:dyDescent="0.3">
      <c r="A3" s="131" t="s">
        <v>283</v>
      </c>
      <c r="B3" s="132"/>
      <c r="C3" s="132"/>
      <c r="D3" s="132"/>
      <c r="E3" s="132"/>
      <c r="F3" s="133"/>
    </row>
    <row r="4" spans="1:6" ht="14.4" x14ac:dyDescent="0.3">
      <c r="A4" s="70" t="s">
        <v>338</v>
      </c>
      <c r="B4" s="71" t="s">
        <v>280</v>
      </c>
      <c r="C4" s="86"/>
      <c r="D4" s="73"/>
      <c r="E4" s="74"/>
      <c r="F4" s="74"/>
    </row>
    <row r="5" spans="1:6" ht="55.2" x14ac:dyDescent="0.3">
      <c r="A5" s="72"/>
      <c r="B5" s="75" t="s">
        <v>286</v>
      </c>
      <c r="C5" s="86"/>
      <c r="D5" s="73"/>
      <c r="E5" s="74"/>
      <c r="F5" s="74"/>
    </row>
    <row r="6" spans="1:6" ht="16.2" x14ac:dyDescent="0.3">
      <c r="A6" s="72" t="s">
        <v>339</v>
      </c>
      <c r="B6" s="76" t="s">
        <v>519</v>
      </c>
      <c r="C6" s="86" t="s">
        <v>520</v>
      </c>
      <c r="D6" s="77">
        <v>20</v>
      </c>
      <c r="E6" s="74"/>
      <c r="F6" s="78"/>
    </row>
    <row r="7" spans="1:6" ht="14.4" x14ac:dyDescent="0.3">
      <c r="A7" s="70" t="s">
        <v>340</v>
      </c>
      <c r="B7" s="76" t="s">
        <v>521</v>
      </c>
      <c r="C7" s="86"/>
      <c r="D7" s="73"/>
      <c r="E7" s="74"/>
      <c r="F7" s="78"/>
    </row>
    <row r="8" spans="1:6" ht="27.6" x14ac:dyDescent="0.3">
      <c r="A8" s="72"/>
      <c r="B8" s="75" t="s">
        <v>522</v>
      </c>
      <c r="C8" s="86"/>
      <c r="D8" s="73"/>
      <c r="E8" s="74"/>
      <c r="F8" s="78"/>
    </row>
    <row r="9" spans="1:6" ht="16.2" x14ac:dyDescent="0.3">
      <c r="A9" s="72" t="s">
        <v>341</v>
      </c>
      <c r="B9" s="76" t="s">
        <v>523</v>
      </c>
      <c r="C9" s="86" t="s">
        <v>524</v>
      </c>
      <c r="D9" s="73">
        <v>0.9</v>
      </c>
      <c r="E9" s="74"/>
      <c r="F9" s="78"/>
    </row>
    <row r="10" spans="1:6" ht="16.2" x14ac:dyDescent="0.3">
      <c r="A10" s="72" t="s">
        <v>342</v>
      </c>
      <c r="B10" s="76" t="s">
        <v>525</v>
      </c>
      <c r="C10" s="86" t="s">
        <v>524</v>
      </c>
      <c r="D10" s="73">
        <v>2.75</v>
      </c>
      <c r="E10" s="74"/>
      <c r="F10" s="78"/>
    </row>
    <row r="11" spans="1:6" ht="16.2" x14ac:dyDescent="0.3">
      <c r="A11" s="72" t="s">
        <v>343</v>
      </c>
      <c r="B11" s="76" t="s">
        <v>73</v>
      </c>
      <c r="C11" s="86" t="s">
        <v>524</v>
      </c>
      <c r="D11" s="73">
        <v>1.5</v>
      </c>
      <c r="E11" s="74"/>
      <c r="F11" s="78"/>
    </row>
    <row r="12" spans="1:6" ht="14.4" x14ac:dyDescent="0.3">
      <c r="A12" s="70" t="s">
        <v>345</v>
      </c>
      <c r="B12" s="79" t="s">
        <v>526</v>
      </c>
      <c r="C12" s="86"/>
      <c r="D12" s="73"/>
      <c r="E12" s="74"/>
      <c r="F12" s="78"/>
    </row>
    <row r="13" spans="1:6" ht="41.4" x14ac:dyDescent="0.3">
      <c r="A13" s="72"/>
      <c r="B13" s="80" t="s">
        <v>527</v>
      </c>
      <c r="C13" s="86"/>
      <c r="D13" s="73"/>
      <c r="E13" s="74"/>
      <c r="F13" s="78"/>
    </row>
    <row r="14" spans="1:6" ht="16.2" x14ac:dyDescent="0.3">
      <c r="A14" s="72" t="s">
        <v>346</v>
      </c>
      <c r="B14" s="81" t="s">
        <v>523</v>
      </c>
      <c r="C14" s="86" t="s">
        <v>524</v>
      </c>
      <c r="D14" s="73">
        <v>0.7</v>
      </c>
      <c r="E14" s="74"/>
      <c r="F14" s="78"/>
    </row>
    <row r="15" spans="1:6" ht="16.2" x14ac:dyDescent="0.3">
      <c r="A15" s="72" t="s">
        <v>347</v>
      </c>
      <c r="B15" s="81" t="s">
        <v>525</v>
      </c>
      <c r="C15" s="86" t="s">
        <v>524</v>
      </c>
      <c r="D15" s="73">
        <v>1</v>
      </c>
      <c r="E15" s="74"/>
      <c r="F15" s="78"/>
    </row>
    <row r="16" spans="1:6" ht="16.2" x14ac:dyDescent="0.3">
      <c r="A16" s="72" t="s">
        <v>348</v>
      </c>
      <c r="B16" s="81" t="s">
        <v>73</v>
      </c>
      <c r="C16" s="86" t="s">
        <v>524</v>
      </c>
      <c r="D16" s="73">
        <f>[1]Sheet2!G28+[1]Sheet2!G29</f>
        <v>1.9939999999999998</v>
      </c>
      <c r="E16" s="74"/>
      <c r="F16" s="78"/>
    </row>
    <row r="17" spans="1:6" ht="16.2" x14ac:dyDescent="0.3">
      <c r="A17" s="72" t="s">
        <v>349</v>
      </c>
      <c r="B17" s="81" t="s">
        <v>528</v>
      </c>
      <c r="C17" s="86" t="s">
        <v>524</v>
      </c>
      <c r="D17" s="73">
        <v>0.4</v>
      </c>
      <c r="E17" s="74"/>
      <c r="F17" s="78"/>
    </row>
    <row r="18" spans="1:6" ht="14.4" x14ac:dyDescent="0.3">
      <c r="A18" s="70" t="s">
        <v>352</v>
      </c>
      <c r="B18" s="82" t="s">
        <v>529</v>
      </c>
      <c r="C18" s="73"/>
      <c r="D18" s="73"/>
      <c r="E18" s="74"/>
      <c r="F18" s="78"/>
    </row>
    <row r="19" spans="1:6" ht="41.4" x14ac:dyDescent="0.3">
      <c r="A19" s="72"/>
      <c r="B19" s="80" t="s">
        <v>530</v>
      </c>
      <c r="C19" s="73"/>
      <c r="D19" s="73"/>
      <c r="E19" s="74"/>
      <c r="F19" s="78"/>
    </row>
    <row r="20" spans="1:6" ht="16.2" x14ac:dyDescent="0.3">
      <c r="A20" s="72" t="s">
        <v>353</v>
      </c>
      <c r="B20" s="74" t="s">
        <v>531</v>
      </c>
      <c r="C20" s="86" t="s">
        <v>520</v>
      </c>
      <c r="D20" s="73">
        <v>1.5</v>
      </c>
      <c r="E20" s="74"/>
      <c r="F20" s="78"/>
    </row>
    <row r="21" spans="1:6" ht="14.4" x14ac:dyDescent="0.3">
      <c r="A21" s="70" t="s">
        <v>357</v>
      </c>
      <c r="B21" s="82" t="s">
        <v>532</v>
      </c>
      <c r="C21" s="73"/>
      <c r="D21" s="73"/>
      <c r="E21" s="74"/>
      <c r="F21" s="78"/>
    </row>
    <row r="22" spans="1:6" ht="41.4" x14ac:dyDescent="0.3">
      <c r="A22" s="72"/>
      <c r="B22" s="80" t="s">
        <v>533</v>
      </c>
      <c r="C22" s="73"/>
      <c r="D22" s="73"/>
      <c r="E22" s="74"/>
      <c r="F22" s="78"/>
    </row>
    <row r="23" spans="1:6" ht="16.2" x14ac:dyDescent="0.3">
      <c r="A23" s="72" t="s">
        <v>358</v>
      </c>
      <c r="B23" s="83" t="s">
        <v>534</v>
      </c>
      <c r="C23" s="86" t="s">
        <v>520</v>
      </c>
      <c r="D23" s="73">
        <v>9</v>
      </c>
      <c r="E23" s="74"/>
      <c r="F23" s="78"/>
    </row>
    <row r="24" spans="1:6" ht="14.4" x14ac:dyDescent="0.3">
      <c r="A24" s="70" t="s">
        <v>359</v>
      </c>
      <c r="B24" s="82" t="s">
        <v>512</v>
      </c>
      <c r="C24" s="73"/>
      <c r="D24" s="73"/>
      <c r="E24" s="74"/>
      <c r="F24" s="78"/>
    </row>
    <row r="25" spans="1:6" ht="55.2" x14ac:dyDescent="0.3">
      <c r="A25" s="72"/>
      <c r="B25" s="80" t="s">
        <v>535</v>
      </c>
      <c r="C25" s="73"/>
      <c r="D25" s="73"/>
      <c r="E25" s="74"/>
      <c r="F25" s="78"/>
    </row>
    <row r="26" spans="1:6" ht="14.4" x14ac:dyDescent="0.3">
      <c r="A26" s="72" t="s">
        <v>360</v>
      </c>
      <c r="B26" s="83" t="s">
        <v>512</v>
      </c>
      <c r="C26" s="73" t="s">
        <v>206</v>
      </c>
      <c r="D26" s="73">
        <v>1</v>
      </c>
      <c r="E26" s="74"/>
      <c r="F26" s="78"/>
    </row>
    <row r="27" spans="1:6" ht="14.4" x14ac:dyDescent="0.3">
      <c r="A27" s="70" t="s">
        <v>367</v>
      </c>
      <c r="B27" s="82" t="s">
        <v>536</v>
      </c>
      <c r="C27" s="73"/>
      <c r="D27" s="73"/>
      <c r="E27" s="74"/>
      <c r="F27" s="78"/>
    </row>
    <row r="28" spans="1:6" ht="41.4" x14ac:dyDescent="0.3">
      <c r="A28" s="72"/>
      <c r="B28" s="80" t="s">
        <v>537</v>
      </c>
      <c r="C28" s="73"/>
      <c r="D28" s="73"/>
      <c r="E28" s="74"/>
      <c r="F28" s="78"/>
    </row>
    <row r="29" spans="1:6" ht="14.4" x14ac:dyDescent="0.3">
      <c r="A29" s="72" t="s">
        <v>368</v>
      </c>
      <c r="B29" s="83" t="s">
        <v>538</v>
      </c>
      <c r="C29" s="73" t="s">
        <v>205</v>
      </c>
      <c r="D29" s="73">
        <v>2.75</v>
      </c>
      <c r="E29" s="74"/>
      <c r="F29" s="78"/>
    </row>
    <row r="30" spans="1:6" ht="14.4" x14ac:dyDescent="0.3">
      <c r="A30" s="70" t="s">
        <v>372</v>
      </c>
      <c r="B30" s="82" t="s">
        <v>539</v>
      </c>
      <c r="C30" s="73"/>
      <c r="D30" s="73"/>
      <c r="E30" s="74"/>
      <c r="F30" s="78"/>
    </row>
    <row r="31" spans="1:6" ht="41.4" x14ac:dyDescent="0.3">
      <c r="A31" s="72"/>
      <c r="B31" s="80" t="s">
        <v>540</v>
      </c>
      <c r="C31" s="73"/>
      <c r="D31" s="73"/>
      <c r="E31" s="74"/>
      <c r="F31" s="78"/>
    </row>
    <row r="32" spans="1:6" ht="14.4" x14ac:dyDescent="0.3">
      <c r="A32" s="72" t="s">
        <v>373</v>
      </c>
      <c r="B32" s="83" t="s">
        <v>541</v>
      </c>
      <c r="C32" s="73" t="s">
        <v>205</v>
      </c>
      <c r="D32" s="73">
        <v>18.5</v>
      </c>
      <c r="E32" s="74"/>
      <c r="F32" s="78"/>
    </row>
    <row r="33" spans="1:6" ht="14.4" x14ac:dyDescent="0.3">
      <c r="A33" s="70" t="s">
        <v>374</v>
      </c>
      <c r="B33" s="84" t="s">
        <v>542</v>
      </c>
      <c r="C33" s="73"/>
      <c r="D33" s="73"/>
      <c r="E33" s="74"/>
      <c r="F33" s="78"/>
    </row>
    <row r="34" spans="1:6" ht="41.4" x14ac:dyDescent="0.3">
      <c r="A34" s="72"/>
      <c r="B34" s="80" t="s">
        <v>543</v>
      </c>
      <c r="C34" s="73"/>
      <c r="D34" s="73"/>
      <c r="E34" s="74"/>
      <c r="F34" s="78"/>
    </row>
    <row r="35" spans="1:6" ht="14.4" x14ac:dyDescent="0.3">
      <c r="A35" s="72" t="s">
        <v>375</v>
      </c>
      <c r="B35" s="84" t="s">
        <v>542</v>
      </c>
      <c r="C35" s="73" t="s">
        <v>205</v>
      </c>
      <c r="D35" s="73">
        <v>10</v>
      </c>
      <c r="E35" s="74"/>
      <c r="F35" s="78"/>
    </row>
    <row r="36" spans="1:6" ht="14.4" x14ac:dyDescent="0.3">
      <c r="A36" s="70" t="s">
        <v>376</v>
      </c>
      <c r="B36" s="82" t="s">
        <v>544</v>
      </c>
      <c r="C36" s="73"/>
      <c r="D36" s="73"/>
      <c r="E36" s="74"/>
      <c r="F36" s="78"/>
    </row>
    <row r="37" spans="1:6" ht="41.4" x14ac:dyDescent="0.3">
      <c r="A37" s="72"/>
      <c r="B37" s="80" t="s">
        <v>545</v>
      </c>
      <c r="C37" s="73"/>
      <c r="D37" s="73"/>
      <c r="E37" s="74"/>
      <c r="F37" s="78"/>
    </row>
    <row r="38" spans="1:6" ht="14.4" x14ac:dyDescent="0.3">
      <c r="A38" s="72" t="s">
        <v>377</v>
      </c>
      <c r="B38" s="83" t="s">
        <v>538</v>
      </c>
      <c r="C38" s="73" t="s">
        <v>546</v>
      </c>
      <c r="D38" s="73">
        <v>1</v>
      </c>
      <c r="E38" s="74"/>
      <c r="F38" s="78"/>
    </row>
    <row r="39" spans="1:6" ht="25.05" customHeight="1" x14ac:dyDescent="0.3">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6" sqref="D6"/>
    </sheetView>
  </sheetViews>
  <sheetFormatPr defaultColWidth="8.77734375" defaultRowHeight="14.4" x14ac:dyDescent="0.3"/>
  <cols>
    <col min="1" max="1" width="6.21875" style="87" customWidth="1"/>
    <col min="2" max="2" width="59" style="87" customWidth="1"/>
    <col min="3" max="3" width="5.21875" style="88" bestFit="1" customWidth="1"/>
    <col min="4" max="4" width="11.109375" style="88" bestFit="1" customWidth="1"/>
    <col min="5" max="5" width="17" style="87" customWidth="1"/>
    <col min="6" max="6" width="17.5546875" style="87" customWidth="1"/>
    <col min="7" max="16384" width="8.77734375" style="87"/>
  </cols>
  <sheetData>
    <row r="1" spans="1:6" ht="40.5" customHeight="1" x14ac:dyDescent="0.3">
      <c r="A1" s="136" t="s">
        <v>556</v>
      </c>
      <c r="B1" s="136"/>
      <c r="C1" s="136"/>
      <c r="D1" s="136"/>
      <c r="E1" s="136"/>
      <c r="F1" s="136"/>
    </row>
    <row r="2" spans="1:6" ht="31.2" x14ac:dyDescent="0.3">
      <c r="A2" s="25" t="s">
        <v>201</v>
      </c>
      <c r="B2" s="25" t="s">
        <v>202</v>
      </c>
      <c r="C2" s="25" t="s">
        <v>2</v>
      </c>
      <c r="D2" s="26" t="s">
        <v>3</v>
      </c>
      <c r="E2" s="65" t="s">
        <v>517</v>
      </c>
      <c r="F2" s="65" t="s">
        <v>518</v>
      </c>
    </row>
    <row r="3" spans="1:6" ht="15.45" customHeight="1" x14ac:dyDescent="0.3">
      <c r="A3" s="130" t="s">
        <v>283</v>
      </c>
      <c r="B3" s="130"/>
      <c r="C3" s="130"/>
      <c r="D3" s="130"/>
      <c r="E3" s="130"/>
      <c r="F3" s="130"/>
    </row>
    <row r="4" spans="1:6" x14ac:dyDescent="0.3">
      <c r="A4" s="33" t="s">
        <v>338</v>
      </c>
      <c r="B4" s="33" t="s">
        <v>280</v>
      </c>
      <c r="C4" s="35"/>
      <c r="D4" s="58"/>
      <c r="E4" s="40"/>
      <c r="F4" s="56"/>
    </row>
    <row r="5" spans="1:6" ht="55.2" x14ac:dyDescent="0.3">
      <c r="A5" s="40"/>
      <c r="B5" s="57" t="s">
        <v>286</v>
      </c>
      <c r="C5" s="35"/>
      <c r="D5" s="58"/>
      <c r="E5" s="40"/>
      <c r="F5" s="56"/>
    </row>
    <row r="6" spans="1:6" x14ac:dyDescent="0.3">
      <c r="A6" s="40" t="s">
        <v>339</v>
      </c>
      <c r="B6" s="40" t="s">
        <v>571</v>
      </c>
      <c r="C6" s="35" t="s">
        <v>557</v>
      </c>
      <c r="D6" s="92">
        <v>310</v>
      </c>
      <c r="E6" s="93"/>
      <c r="F6" s="94"/>
    </row>
    <row r="7" spans="1:6" x14ac:dyDescent="0.3">
      <c r="A7" s="33" t="s">
        <v>340</v>
      </c>
      <c r="B7" s="39" t="s">
        <v>207</v>
      </c>
      <c r="C7" s="35"/>
      <c r="D7" s="58"/>
      <c r="E7" s="93"/>
      <c r="F7" s="94"/>
    </row>
    <row r="8" spans="1:6" ht="27.6" x14ac:dyDescent="0.3">
      <c r="A8" s="40"/>
      <c r="B8" s="38" t="s">
        <v>548</v>
      </c>
      <c r="C8" s="35"/>
      <c r="D8" s="58"/>
      <c r="E8" s="93"/>
      <c r="F8" s="94"/>
    </row>
    <row r="9" spans="1:6" ht="16.2" x14ac:dyDescent="0.3">
      <c r="A9" s="40" t="s">
        <v>341</v>
      </c>
      <c r="B9" s="39" t="s">
        <v>558</v>
      </c>
      <c r="C9" s="35" t="s">
        <v>204</v>
      </c>
      <c r="D9" s="58">
        <v>1.75</v>
      </c>
      <c r="E9" s="93"/>
      <c r="F9" s="94"/>
    </row>
    <row r="10" spans="1:6" ht="16.2" x14ac:dyDescent="0.3">
      <c r="A10" s="40" t="s">
        <v>342</v>
      </c>
      <c r="B10" s="39" t="s">
        <v>559</v>
      </c>
      <c r="C10" s="35" t="s">
        <v>204</v>
      </c>
      <c r="D10" s="58">
        <f>D6*0.63</f>
        <v>195.3</v>
      </c>
      <c r="E10" s="93"/>
      <c r="F10" s="94"/>
    </row>
    <row r="11" spans="1:6" x14ac:dyDescent="0.3">
      <c r="A11" s="33" t="s">
        <v>345</v>
      </c>
      <c r="B11" s="34" t="s">
        <v>560</v>
      </c>
      <c r="C11" s="35"/>
      <c r="D11" s="58"/>
      <c r="E11" s="93"/>
      <c r="F11" s="94"/>
    </row>
    <row r="12" spans="1:6" ht="41.4" x14ac:dyDescent="0.3">
      <c r="A12" s="40"/>
      <c r="B12" s="38" t="s">
        <v>549</v>
      </c>
      <c r="C12" s="35"/>
      <c r="D12" s="58"/>
      <c r="E12" s="93"/>
      <c r="F12" s="94"/>
    </row>
    <row r="13" spans="1:6" ht="16.2" x14ac:dyDescent="0.3">
      <c r="A13" s="40" t="s">
        <v>346</v>
      </c>
      <c r="B13" s="39" t="s">
        <v>396</v>
      </c>
      <c r="C13" s="35" t="s">
        <v>204</v>
      </c>
      <c r="D13" s="58">
        <v>3</v>
      </c>
      <c r="E13" s="93"/>
      <c r="F13" s="94"/>
    </row>
    <row r="14" spans="1:6" ht="16.2" x14ac:dyDescent="0.3">
      <c r="A14" s="40" t="s">
        <v>347</v>
      </c>
      <c r="B14" s="39" t="s">
        <v>561</v>
      </c>
      <c r="C14" s="35" t="s">
        <v>204</v>
      </c>
      <c r="D14" s="58">
        <f>D6*0.14</f>
        <v>43.400000000000006</v>
      </c>
      <c r="E14" s="93"/>
      <c r="F14" s="94"/>
    </row>
    <row r="15" spans="1:6" x14ac:dyDescent="0.3">
      <c r="A15" s="33" t="s">
        <v>352</v>
      </c>
      <c r="B15" s="34" t="s">
        <v>218</v>
      </c>
      <c r="C15" s="35"/>
      <c r="D15" s="58"/>
      <c r="E15" s="93"/>
      <c r="F15" s="94"/>
    </row>
    <row r="16" spans="1:6" ht="41.4" x14ac:dyDescent="0.3">
      <c r="A16" s="40"/>
      <c r="B16" s="38" t="s">
        <v>403</v>
      </c>
      <c r="C16" s="35"/>
      <c r="D16" s="58"/>
      <c r="E16" s="93"/>
      <c r="F16" s="94"/>
    </row>
    <row r="17" spans="1:6" ht="16.2" x14ac:dyDescent="0.3">
      <c r="A17" s="40" t="s">
        <v>354</v>
      </c>
      <c r="B17" s="39" t="s">
        <v>218</v>
      </c>
      <c r="C17" s="35" t="s">
        <v>204</v>
      </c>
      <c r="D17" s="58">
        <f>D6*0.8</f>
        <v>248</v>
      </c>
      <c r="E17" s="93"/>
      <c r="F17" s="94"/>
    </row>
    <row r="18" spans="1:6" x14ac:dyDescent="0.3">
      <c r="A18" s="33" t="s">
        <v>357</v>
      </c>
      <c r="B18" s="34" t="s">
        <v>234</v>
      </c>
      <c r="C18" s="35"/>
      <c r="D18" s="58"/>
      <c r="E18" s="93"/>
      <c r="F18" s="94"/>
    </row>
    <row r="19" spans="1:6" ht="27.6" x14ac:dyDescent="0.3">
      <c r="A19" s="40"/>
      <c r="B19" s="38" t="s">
        <v>408</v>
      </c>
      <c r="C19" s="35"/>
      <c r="D19" s="58"/>
      <c r="E19" s="93"/>
      <c r="F19" s="94"/>
    </row>
    <row r="20" spans="1:6" ht="16.2" x14ac:dyDescent="0.3">
      <c r="A20" s="40" t="s">
        <v>358</v>
      </c>
      <c r="B20" s="39" t="s">
        <v>84</v>
      </c>
      <c r="C20" s="35" t="s">
        <v>204</v>
      </c>
      <c r="D20" s="58">
        <f>D6*0.41</f>
        <v>127.1</v>
      </c>
      <c r="E20" s="93"/>
      <c r="F20" s="94"/>
    </row>
    <row r="21" spans="1:6" x14ac:dyDescent="0.3">
      <c r="A21" s="33" t="s">
        <v>359</v>
      </c>
      <c r="B21" s="34" t="s">
        <v>562</v>
      </c>
      <c r="C21" s="35"/>
      <c r="D21" s="58"/>
      <c r="E21" s="93"/>
      <c r="F21" s="94"/>
    </row>
    <row r="22" spans="1:6" ht="28.8" x14ac:dyDescent="0.3">
      <c r="A22" s="40"/>
      <c r="B22" s="45" t="s">
        <v>563</v>
      </c>
      <c r="C22" s="35"/>
      <c r="D22" s="58"/>
      <c r="E22" s="93"/>
      <c r="F22" s="94"/>
    </row>
    <row r="23" spans="1:6" ht="16.2" x14ac:dyDescent="0.3">
      <c r="A23" s="40" t="s">
        <v>360</v>
      </c>
      <c r="B23" s="39" t="s">
        <v>550</v>
      </c>
      <c r="C23" s="35" t="s">
        <v>203</v>
      </c>
      <c r="D23" s="58">
        <f>D6*3.5</f>
        <v>1085</v>
      </c>
      <c r="E23" s="93"/>
      <c r="F23" s="94"/>
    </row>
    <row r="24" spans="1:6" x14ac:dyDescent="0.3">
      <c r="A24" s="33" t="s">
        <v>367</v>
      </c>
      <c r="B24" s="42" t="s">
        <v>225</v>
      </c>
      <c r="C24" s="35"/>
      <c r="D24" s="58"/>
      <c r="E24" s="93"/>
      <c r="F24" s="94"/>
    </row>
    <row r="25" spans="1:6" ht="27.6" x14ac:dyDescent="0.3">
      <c r="A25" s="40"/>
      <c r="B25" s="43" t="s">
        <v>406</v>
      </c>
      <c r="C25" s="35"/>
      <c r="D25" s="58"/>
      <c r="E25" s="93"/>
      <c r="F25" s="94"/>
    </row>
    <row r="26" spans="1:6" ht="16.2" x14ac:dyDescent="0.3">
      <c r="A26" s="40" t="s">
        <v>368</v>
      </c>
      <c r="B26" s="41" t="s">
        <v>564</v>
      </c>
      <c r="C26" s="35" t="s">
        <v>204</v>
      </c>
      <c r="D26" s="58">
        <f>D6*0.09</f>
        <v>27.9</v>
      </c>
      <c r="E26" s="93"/>
      <c r="F26" s="94"/>
    </row>
    <row r="27" spans="1:6" ht="16.2" x14ac:dyDescent="0.3">
      <c r="A27" s="40" t="s">
        <v>369</v>
      </c>
      <c r="B27" s="41" t="s">
        <v>565</v>
      </c>
      <c r="C27" s="35" t="s">
        <v>204</v>
      </c>
      <c r="D27" s="58">
        <f>D6*0.04</f>
        <v>12.4</v>
      </c>
      <c r="E27" s="93"/>
      <c r="F27" s="94"/>
    </row>
    <row r="28" spans="1:6" x14ac:dyDescent="0.3">
      <c r="A28" s="40" t="s">
        <v>372</v>
      </c>
      <c r="B28" s="89" t="s">
        <v>230</v>
      </c>
      <c r="C28" s="35"/>
      <c r="D28" s="58"/>
      <c r="E28" s="93"/>
      <c r="F28" s="94"/>
    </row>
    <row r="29" spans="1:6" ht="27.6" x14ac:dyDescent="0.3">
      <c r="A29" s="40"/>
      <c r="B29" s="38" t="s">
        <v>407</v>
      </c>
      <c r="C29" s="35"/>
      <c r="D29" s="58"/>
      <c r="E29" s="93"/>
      <c r="F29" s="94"/>
    </row>
    <row r="30" spans="1:6" ht="16.2" x14ac:dyDescent="0.3">
      <c r="A30" s="40" t="s">
        <v>373</v>
      </c>
      <c r="B30" s="39" t="s">
        <v>541</v>
      </c>
      <c r="C30" s="35" t="s">
        <v>204</v>
      </c>
      <c r="D30" s="58">
        <v>1.2</v>
      </c>
      <c r="E30" s="93"/>
      <c r="F30" s="94"/>
    </row>
    <row r="31" spans="1:6" ht="16.2" x14ac:dyDescent="0.3">
      <c r="A31" s="40" t="s">
        <v>551</v>
      </c>
      <c r="B31" s="39" t="s">
        <v>552</v>
      </c>
      <c r="C31" s="35" t="s">
        <v>204</v>
      </c>
      <c r="D31" s="58">
        <v>0.8</v>
      </c>
      <c r="E31" s="93"/>
      <c r="F31" s="94"/>
    </row>
    <row r="32" spans="1:6" x14ac:dyDescent="0.3">
      <c r="A32" s="33" t="s">
        <v>374</v>
      </c>
      <c r="B32" s="89" t="s">
        <v>553</v>
      </c>
      <c r="C32" s="90"/>
      <c r="D32" s="91"/>
      <c r="E32" s="95"/>
      <c r="F32" s="94"/>
    </row>
    <row r="33" spans="1:6" ht="41.4" x14ac:dyDescent="0.3">
      <c r="A33" s="40"/>
      <c r="B33" s="38" t="s">
        <v>569</v>
      </c>
      <c r="C33" s="90"/>
      <c r="D33" s="91"/>
      <c r="E33" s="95"/>
      <c r="F33" s="94"/>
    </row>
    <row r="34" spans="1:6" x14ac:dyDescent="0.3">
      <c r="A34" s="40" t="s">
        <v>375</v>
      </c>
      <c r="B34" s="39" t="s">
        <v>566</v>
      </c>
      <c r="C34" s="35" t="s">
        <v>567</v>
      </c>
      <c r="D34" s="58">
        <v>1</v>
      </c>
      <c r="E34" s="95"/>
      <c r="F34" s="94"/>
    </row>
    <row r="35" spans="1:6" x14ac:dyDescent="0.3">
      <c r="A35" s="40" t="s">
        <v>554</v>
      </c>
      <c r="B35" s="39" t="s">
        <v>568</v>
      </c>
      <c r="C35" s="35" t="s">
        <v>567</v>
      </c>
      <c r="D35" s="58">
        <v>1</v>
      </c>
      <c r="E35" s="95"/>
      <c r="F35" s="94"/>
    </row>
    <row r="36" spans="1:6" x14ac:dyDescent="0.3">
      <c r="A36" s="33" t="s">
        <v>376</v>
      </c>
      <c r="B36" s="34" t="s">
        <v>265</v>
      </c>
      <c r="C36" s="35"/>
      <c r="D36" s="58"/>
      <c r="E36" s="93"/>
      <c r="F36" s="94"/>
    </row>
    <row r="37" spans="1:6" ht="43.2" x14ac:dyDescent="0.3">
      <c r="A37" s="40"/>
      <c r="B37" s="45" t="s">
        <v>417</v>
      </c>
      <c r="C37" s="35"/>
      <c r="D37" s="58"/>
      <c r="E37" s="93"/>
      <c r="F37" s="94"/>
    </row>
    <row r="38" spans="1:6" ht="16.2" x14ac:dyDescent="0.3">
      <c r="A38" s="40" t="s">
        <v>377</v>
      </c>
      <c r="B38" s="39" t="s">
        <v>555</v>
      </c>
      <c r="C38" s="35" t="s">
        <v>203</v>
      </c>
      <c r="D38" s="58">
        <f>D6</f>
        <v>310</v>
      </c>
      <c r="E38" s="93"/>
      <c r="F38" s="94"/>
    </row>
    <row r="39" spans="1:6" x14ac:dyDescent="0.3">
      <c r="A39" s="33" t="s">
        <v>502</v>
      </c>
      <c r="B39" s="34" t="s">
        <v>570</v>
      </c>
      <c r="C39" s="35"/>
      <c r="D39" s="58"/>
      <c r="E39" s="93"/>
      <c r="F39" s="94"/>
    </row>
    <row r="40" spans="1:6" ht="43.2" x14ac:dyDescent="0.3">
      <c r="A40" s="40"/>
      <c r="B40" s="45" t="s">
        <v>423</v>
      </c>
      <c r="C40" s="35"/>
      <c r="D40" s="58"/>
      <c r="E40" s="93"/>
      <c r="F40" s="94"/>
    </row>
    <row r="41" spans="1:6" ht="16.2" x14ac:dyDescent="0.3">
      <c r="A41" s="40" t="s">
        <v>505</v>
      </c>
      <c r="B41" s="39" t="s">
        <v>550</v>
      </c>
      <c r="C41" s="35" t="s">
        <v>203</v>
      </c>
      <c r="D41" s="58">
        <f>D23</f>
        <v>1085</v>
      </c>
      <c r="E41" s="93"/>
      <c r="F41" s="94"/>
    </row>
    <row r="42" spans="1:6" ht="25.05" customHeight="1" x14ac:dyDescent="0.3">
      <c r="A42" s="137" t="s">
        <v>284</v>
      </c>
      <c r="B42" s="138"/>
      <c r="C42" s="138"/>
      <c r="D42" s="138"/>
      <c r="E42" s="139"/>
      <c r="F42" s="96"/>
    </row>
  </sheetData>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4140625" defaultRowHeight="15.6" x14ac:dyDescent="0.3"/>
  <cols>
    <col min="1" max="1" width="10.77734375" style="97" customWidth="1"/>
    <col min="2" max="2" width="38" style="98" customWidth="1"/>
    <col min="3" max="3" width="17.109375" style="100" customWidth="1"/>
    <col min="4" max="4" width="11.44140625" style="98"/>
    <col min="5" max="5" width="11" style="98" bestFit="1" customWidth="1"/>
    <col min="6" max="252" width="11.44140625" style="98"/>
    <col min="253" max="255" width="3.6640625" style="98" customWidth="1"/>
    <col min="256" max="256" width="63.6640625" style="98" customWidth="1"/>
    <col min="257" max="257" width="4.6640625" style="98" customWidth="1"/>
    <col min="258" max="258" width="15.6640625" style="98" customWidth="1"/>
    <col min="259" max="259" width="20.6640625" style="98" customWidth="1"/>
    <col min="260" max="260" width="11.44140625" style="98"/>
    <col min="261" max="261" width="11" style="98" bestFit="1" customWidth="1"/>
    <col min="262" max="508" width="11.44140625" style="98"/>
    <col min="509" max="511" width="3.6640625" style="98" customWidth="1"/>
    <col min="512" max="512" width="63.6640625" style="98" customWidth="1"/>
    <col min="513" max="513" width="4.6640625" style="98" customWidth="1"/>
    <col min="514" max="514" width="15.6640625" style="98" customWidth="1"/>
    <col min="515" max="515" width="20.6640625" style="98" customWidth="1"/>
    <col min="516" max="516" width="11.44140625" style="98"/>
    <col min="517" max="517" width="11" style="98" bestFit="1" customWidth="1"/>
    <col min="518" max="764" width="11.44140625" style="98"/>
    <col min="765" max="767" width="3.6640625" style="98" customWidth="1"/>
    <col min="768" max="768" width="63.6640625" style="98" customWidth="1"/>
    <col min="769" max="769" width="4.6640625" style="98" customWidth="1"/>
    <col min="770" max="770" width="15.6640625" style="98" customWidth="1"/>
    <col min="771" max="771" width="20.6640625" style="98" customWidth="1"/>
    <col min="772" max="772" width="11.44140625" style="98"/>
    <col min="773" max="773" width="11" style="98" bestFit="1" customWidth="1"/>
    <col min="774" max="1020" width="11.44140625" style="98"/>
    <col min="1021" max="1023" width="3.6640625" style="98" customWidth="1"/>
    <col min="1024" max="1024" width="63.6640625" style="98" customWidth="1"/>
    <col min="1025" max="1025" width="4.6640625" style="98" customWidth="1"/>
    <col min="1026" max="1026" width="15.6640625" style="98" customWidth="1"/>
    <col min="1027" max="1027" width="20.6640625" style="98" customWidth="1"/>
    <col min="1028" max="1028" width="11.44140625" style="98"/>
    <col min="1029" max="1029" width="11" style="98" bestFit="1" customWidth="1"/>
    <col min="1030" max="1276" width="11.44140625" style="98"/>
    <col min="1277" max="1279" width="3.6640625" style="98" customWidth="1"/>
    <col min="1280" max="1280" width="63.6640625" style="98" customWidth="1"/>
    <col min="1281" max="1281" width="4.6640625" style="98" customWidth="1"/>
    <col min="1282" max="1282" width="15.6640625" style="98" customWidth="1"/>
    <col min="1283" max="1283" width="20.6640625" style="98" customWidth="1"/>
    <col min="1284" max="1284" width="11.44140625" style="98"/>
    <col min="1285" max="1285" width="11" style="98" bestFit="1" customWidth="1"/>
    <col min="1286" max="1532" width="11.44140625" style="98"/>
    <col min="1533" max="1535" width="3.6640625" style="98" customWidth="1"/>
    <col min="1536" max="1536" width="63.6640625" style="98" customWidth="1"/>
    <col min="1537" max="1537" width="4.6640625" style="98" customWidth="1"/>
    <col min="1538" max="1538" width="15.6640625" style="98" customWidth="1"/>
    <col min="1539" max="1539" width="20.6640625" style="98" customWidth="1"/>
    <col min="1540" max="1540" width="11.44140625" style="98"/>
    <col min="1541" max="1541" width="11" style="98" bestFit="1" customWidth="1"/>
    <col min="1542" max="1788" width="11.44140625" style="98"/>
    <col min="1789" max="1791" width="3.6640625" style="98" customWidth="1"/>
    <col min="1792" max="1792" width="63.6640625" style="98" customWidth="1"/>
    <col min="1793" max="1793" width="4.6640625" style="98" customWidth="1"/>
    <col min="1794" max="1794" width="15.6640625" style="98" customWidth="1"/>
    <col min="1795" max="1795" width="20.6640625" style="98" customWidth="1"/>
    <col min="1796" max="1796" width="11.44140625" style="98"/>
    <col min="1797" max="1797" width="11" style="98" bestFit="1" customWidth="1"/>
    <col min="1798" max="2044" width="11.44140625" style="98"/>
    <col min="2045" max="2047" width="3.6640625" style="98" customWidth="1"/>
    <col min="2048" max="2048" width="63.6640625" style="98" customWidth="1"/>
    <col min="2049" max="2049" width="4.6640625" style="98" customWidth="1"/>
    <col min="2050" max="2050" width="15.6640625" style="98" customWidth="1"/>
    <col min="2051" max="2051" width="20.6640625" style="98" customWidth="1"/>
    <col min="2052" max="2052" width="11.44140625" style="98"/>
    <col min="2053" max="2053" width="11" style="98" bestFit="1" customWidth="1"/>
    <col min="2054" max="2300" width="11.44140625" style="98"/>
    <col min="2301" max="2303" width="3.6640625" style="98" customWidth="1"/>
    <col min="2304" max="2304" width="63.6640625" style="98" customWidth="1"/>
    <col min="2305" max="2305" width="4.6640625" style="98" customWidth="1"/>
    <col min="2306" max="2306" width="15.6640625" style="98" customWidth="1"/>
    <col min="2307" max="2307" width="20.6640625" style="98" customWidth="1"/>
    <col min="2308" max="2308" width="11.44140625" style="98"/>
    <col min="2309" max="2309" width="11" style="98" bestFit="1" customWidth="1"/>
    <col min="2310" max="2556" width="11.44140625" style="98"/>
    <col min="2557" max="2559" width="3.6640625" style="98" customWidth="1"/>
    <col min="2560" max="2560" width="63.6640625" style="98" customWidth="1"/>
    <col min="2561" max="2561" width="4.6640625" style="98" customWidth="1"/>
    <col min="2562" max="2562" width="15.6640625" style="98" customWidth="1"/>
    <col min="2563" max="2563" width="20.6640625" style="98" customWidth="1"/>
    <col min="2564" max="2564" width="11.44140625" style="98"/>
    <col min="2565" max="2565" width="11" style="98" bestFit="1" customWidth="1"/>
    <col min="2566" max="2812" width="11.44140625" style="98"/>
    <col min="2813" max="2815" width="3.6640625" style="98" customWidth="1"/>
    <col min="2816" max="2816" width="63.6640625" style="98" customWidth="1"/>
    <col min="2817" max="2817" width="4.6640625" style="98" customWidth="1"/>
    <col min="2818" max="2818" width="15.6640625" style="98" customWidth="1"/>
    <col min="2819" max="2819" width="20.6640625" style="98" customWidth="1"/>
    <col min="2820" max="2820" width="11.44140625" style="98"/>
    <col min="2821" max="2821" width="11" style="98" bestFit="1" customWidth="1"/>
    <col min="2822" max="3068" width="11.44140625" style="98"/>
    <col min="3069" max="3071" width="3.6640625" style="98" customWidth="1"/>
    <col min="3072" max="3072" width="63.6640625" style="98" customWidth="1"/>
    <col min="3073" max="3073" width="4.6640625" style="98" customWidth="1"/>
    <col min="3074" max="3074" width="15.6640625" style="98" customWidth="1"/>
    <col min="3075" max="3075" width="20.6640625" style="98" customWidth="1"/>
    <col min="3076" max="3076" width="11.44140625" style="98"/>
    <col min="3077" max="3077" width="11" style="98" bestFit="1" customWidth="1"/>
    <col min="3078" max="3324" width="11.44140625" style="98"/>
    <col min="3325" max="3327" width="3.6640625" style="98" customWidth="1"/>
    <col min="3328" max="3328" width="63.6640625" style="98" customWidth="1"/>
    <col min="3329" max="3329" width="4.6640625" style="98" customWidth="1"/>
    <col min="3330" max="3330" width="15.6640625" style="98" customWidth="1"/>
    <col min="3331" max="3331" width="20.6640625" style="98" customWidth="1"/>
    <col min="3332" max="3332" width="11.44140625" style="98"/>
    <col min="3333" max="3333" width="11" style="98" bestFit="1" customWidth="1"/>
    <col min="3334" max="3580" width="11.44140625" style="98"/>
    <col min="3581" max="3583" width="3.6640625" style="98" customWidth="1"/>
    <col min="3584" max="3584" width="63.6640625" style="98" customWidth="1"/>
    <col min="3585" max="3585" width="4.6640625" style="98" customWidth="1"/>
    <col min="3586" max="3586" width="15.6640625" style="98" customWidth="1"/>
    <col min="3587" max="3587" width="20.6640625" style="98" customWidth="1"/>
    <col min="3588" max="3588" width="11.44140625" style="98"/>
    <col min="3589" max="3589" width="11" style="98" bestFit="1" customWidth="1"/>
    <col min="3590" max="3836" width="11.44140625" style="98"/>
    <col min="3837" max="3839" width="3.6640625" style="98" customWidth="1"/>
    <col min="3840" max="3840" width="63.6640625" style="98" customWidth="1"/>
    <col min="3841" max="3841" width="4.6640625" style="98" customWidth="1"/>
    <col min="3842" max="3842" width="15.6640625" style="98" customWidth="1"/>
    <col min="3843" max="3843" width="20.6640625" style="98" customWidth="1"/>
    <col min="3844" max="3844" width="11.44140625" style="98"/>
    <col min="3845" max="3845" width="11" style="98" bestFit="1" customWidth="1"/>
    <col min="3846" max="4092" width="11.44140625" style="98"/>
    <col min="4093" max="4095" width="3.6640625" style="98" customWidth="1"/>
    <col min="4096" max="4096" width="63.6640625" style="98" customWidth="1"/>
    <col min="4097" max="4097" width="4.6640625" style="98" customWidth="1"/>
    <col min="4098" max="4098" width="15.6640625" style="98" customWidth="1"/>
    <col min="4099" max="4099" width="20.6640625" style="98" customWidth="1"/>
    <col min="4100" max="4100" width="11.44140625" style="98"/>
    <col min="4101" max="4101" width="11" style="98" bestFit="1" customWidth="1"/>
    <col min="4102" max="4348" width="11.44140625" style="98"/>
    <col min="4349" max="4351" width="3.6640625" style="98" customWidth="1"/>
    <col min="4352" max="4352" width="63.6640625" style="98" customWidth="1"/>
    <col min="4353" max="4353" width="4.6640625" style="98" customWidth="1"/>
    <col min="4354" max="4354" width="15.6640625" style="98" customWidth="1"/>
    <col min="4355" max="4355" width="20.6640625" style="98" customWidth="1"/>
    <col min="4356" max="4356" width="11.44140625" style="98"/>
    <col min="4357" max="4357" width="11" style="98" bestFit="1" customWidth="1"/>
    <col min="4358" max="4604" width="11.44140625" style="98"/>
    <col min="4605" max="4607" width="3.6640625" style="98" customWidth="1"/>
    <col min="4608" max="4608" width="63.6640625" style="98" customWidth="1"/>
    <col min="4609" max="4609" width="4.6640625" style="98" customWidth="1"/>
    <col min="4610" max="4610" width="15.6640625" style="98" customWidth="1"/>
    <col min="4611" max="4611" width="20.6640625" style="98" customWidth="1"/>
    <col min="4612" max="4612" width="11.44140625" style="98"/>
    <col min="4613" max="4613" width="11" style="98" bestFit="1" customWidth="1"/>
    <col min="4614" max="4860" width="11.44140625" style="98"/>
    <col min="4861" max="4863" width="3.6640625" style="98" customWidth="1"/>
    <col min="4864" max="4864" width="63.6640625" style="98" customWidth="1"/>
    <col min="4865" max="4865" width="4.6640625" style="98" customWidth="1"/>
    <col min="4866" max="4866" width="15.6640625" style="98" customWidth="1"/>
    <col min="4867" max="4867" width="20.6640625" style="98" customWidth="1"/>
    <col min="4868" max="4868" width="11.44140625" style="98"/>
    <col min="4869" max="4869" width="11" style="98" bestFit="1" customWidth="1"/>
    <col min="4870" max="5116" width="11.44140625" style="98"/>
    <col min="5117" max="5119" width="3.6640625" style="98" customWidth="1"/>
    <col min="5120" max="5120" width="63.6640625" style="98" customWidth="1"/>
    <col min="5121" max="5121" width="4.6640625" style="98" customWidth="1"/>
    <col min="5122" max="5122" width="15.6640625" style="98" customWidth="1"/>
    <col min="5123" max="5123" width="20.6640625" style="98" customWidth="1"/>
    <col min="5124" max="5124" width="11.44140625" style="98"/>
    <col min="5125" max="5125" width="11" style="98" bestFit="1" customWidth="1"/>
    <col min="5126" max="5372" width="11.44140625" style="98"/>
    <col min="5373" max="5375" width="3.6640625" style="98" customWidth="1"/>
    <col min="5376" max="5376" width="63.6640625" style="98" customWidth="1"/>
    <col min="5377" max="5377" width="4.6640625" style="98" customWidth="1"/>
    <col min="5378" max="5378" width="15.6640625" style="98" customWidth="1"/>
    <col min="5379" max="5379" width="20.6640625" style="98" customWidth="1"/>
    <col min="5380" max="5380" width="11.44140625" style="98"/>
    <col min="5381" max="5381" width="11" style="98" bestFit="1" customWidth="1"/>
    <col min="5382" max="5628" width="11.44140625" style="98"/>
    <col min="5629" max="5631" width="3.6640625" style="98" customWidth="1"/>
    <col min="5632" max="5632" width="63.6640625" style="98" customWidth="1"/>
    <col min="5633" max="5633" width="4.6640625" style="98" customWidth="1"/>
    <col min="5634" max="5634" width="15.6640625" style="98" customWidth="1"/>
    <col min="5635" max="5635" width="20.6640625" style="98" customWidth="1"/>
    <col min="5636" max="5636" width="11.44140625" style="98"/>
    <col min="5637" max="5637" width="11" style="98" bestFit="1" customWidth="1"/>
    <col min="5638" max="5884" width="11.44140625" style="98"/>
    <col min="5885" max="5887" width="3.6640625" style="98" customWidth="1"/>
    <col min="5888" max="5888" width="63.6640625" style="98" customWidth="1"/>
    <col min="5889" max="5889" width="4.6640625" style="98" customWidth="1"/>
    <col min="5890" max="5890" width="15.6640625" style="98" customWidth="1"/>
    <col min="5891" max="5891" width="20.6640625" style="98" customWidth="1"/>
    <col min="5892" max="5892" width="11.44140625" style="98"/>
    <col min="5893" max="5893" width="11" style="98" bestFit="1" customWidth="1"/>
    <col min="5894" max="6140" width="11.44140625" style="98"/>
    <col min="6141" max="6143" width="3.6640625" style="98" customWidth="1"/>
    <col min="6144" max="6144" width="63.6640625" style="98" customWidth="1"/>
    <col min="6145" max="6145" width="4.6640625" style="98" customWidth="1"/>
    <col min="6146" max="6146" width="15.6640625" style="98" customWidth="1"/>
    <col min="6147" max="6147" width="20.6640625" style="98" customWidth="1"/>
    <col min="6148" max="6148" width="11.44140625" style="98"/>
    <col min="6149" max="6149" width="11" style="98" bestFit="1" customWidth="1"/>
    <col min="6150" max="6396" width="11.44140625" style="98"/>
    <col min="6397" max="6399" width="3.6640625" style="98" customWidth="1"/>
    <col min="6400" max="6400" width="63.6640625" style="98" customWidth="1"/>
    <col min="6401" max="6401" width="4.6640625" style="98" customWidth="1"/>
    <col min="6402" max="6402" width="15.6640625" style="98" customWidth="1"/>
    <col min="6403" max="6403" width="20.6640625" style="98" customWidth="1"/>
    <col min="6404" max="6404" width="11.44140625" style="98"/>
    <col min="6405" max="6405" width="11" style="98" bestFit="1" customWidth="1"/>
    <col min="6406" max="6652" width="11.44140625" style="98"/>
    <col min="6653" max="6655" width="3.6640625" style="98" customWidth="1"/>
    <col min="6656" max="6656" width="63.6640625" style="98" customWidth="1"/>
    <col min="6657" max="6657" width="4.6640625" style="98" customWidth="1"/>
    <col min="6658" max="6658" width="15.6640625" style="98" customWidth="1"/>
    <col min="6659" max="6659" width="20.6640625" style="98" customWidth="1"/>
    <col min="6660" max="6660" width="11.44140625" style="98"/>
    <col min="6661" max="6661" width="11" style="98" bestFit="1" customWidth="1"/>
    <col min="6662" max="6908" width="11.44140625" style="98"/>
    <col min="6909" max="6911" width="3.6640625" style="98" customWidth="1"/>
    <col min="6912" max="6912" width="63.6640625" style="98" customWidth="1"/>
    <col min="6913" max="6913" width="4.6640625" style="98" customWidth="1"/>
    <col min="6914" max="6914" width="15.6640625" style="98" customWidth="1"/>
    <col min="6915" max="6915" width="20.6640625" style="98" customWidth="1"/>
    <col min="6916" max="6916" width="11.44140625" style="98"/>
    <col min="6917" max="6917" width="11" style="98" bestFit="1" customWidth="1"/>
    <col min="6918" max="7164" width="11.44140625" style="98"/>
    <col min="7165" max="7167" width="3.6640625" style="98" customWidth="1"/>
    <col min="7168" max="7168" width="63.6640625" style="98" customWidth="1"/>
    <col min="7169" max="7169" width="4.6640625" style="98" customWidth="1"/>
    <col min="7170" max="7170" width="15.6640625" style="98" customWidth="1"/>
    <col min="7171" max="7171" width="20.6640625" style="98" customWidth="1"/>
    <col min="7172" max="7172" width="11.44140625" style="98"/>
    <col min="7173" max="7173" width="11" style="98" bestFit="1" customWidth="1"/>
    <col min="7174" max="7420" width="11.44140625" style="98"/>
    <col min="7421" max="7423" width="3.6640625" style="98" customWidth="1"/>
    <col min="7424" max="7424" width="63.6640625" style="98" customWidth="1"/>
    <col min="7425" max="7425" width="4.6640625" style="98" customWidth="1"/>
    <col min="7426" max="7426" width="15.6640625" style="98" customWidth="1"/>
    <col min="7427" max="7427" width="20.6640625" style="98" customWidth="1"/>
    <col min="7428" max="7428" width="11.44140625" style="98"/>
    <col min="7429" max="7429" width="11" style="98" bestFit="1" customWidth="1"/>
    <col min="7430" max="7676" width="11.44140625" style="98"/>
    <col min="7677" max="7679" width="3.6640625" style="98" customWidth="1"/>
    <col min="7680" max="7680" width="63.6640625" style="98" customWidth="1"/>
    <col min="7681" max="7681" width="4.6640625" style="98" customWidth="1"/>
    <col min="7682" max="7682" width="15.6640625" style="98" customWidth="1"/>
    <col min="7683" max="7683" width="20.6640625" style="98" customWidth="1"/>
    <col min="7684" max="7684" width="11.44140625" style="98"/>
    <col min="7685" max="7685" width="11" style="98" bestFit="1" customWidth="1"/>
    <col min="7686" max="7932" width="11.44140625" style="98"/>
    <col min="7933" max="7935" width="3.6640625" style="98" customWidth="1"/>
    <col min="7936" max="7936" width="63.6640625" style="98" customWidth="1"/>
    <col min="7937" max="7937" width="4.6640625" style="98" customWidth="1"/>
    <col min="7938" max="7938" width="15.6640625" style="98" customWidth="1"/>
    <col min="7939" max="7939" width="20.6640625" style="98" customWidth="1"/>
    <col min="7940" max="7940" width="11.44140625" style="98"/>
    <col min="7941" max="7941" width="11" style="98" bestFit="1" customWidth="1"/>
    <col min="7942" max="8188" width="11.44140625" style="98"/>
    <col min="8189" max="8191" width="3.6640625" style="98" customWidth="1"/>
    <col min="8192" max="8192" width="63.6640625" style="98" customWidth="1"/>
    <col min="8193" max="8193" width="4.6640625" style="98" customWidth="1"/>
    <col min="8194" max="8194" width="15.6640625" style="98" customWidth="1"/>
    <col min="8195" max="8195" width="20.6640625" style="98" customWidth="1"/>
    <col min="8196" max="8196" width="11.44140625" style="98"/>
    <col min="8197" max="8197" width="11" style="98" bestFit="1" customWidth="1"/>
    <col min="8198" max="8444" width="11.44140625" style="98"/>
    <col min="8445" max="8447" width="3.6640625" style="98" customWidth="1"/>
    <col min="8448" max="8448" width="63.6640625" style="98" customWidth="1"/>
    <col min="8449" max="8449" width="4.6640625" style="98" customWidth="1"/>
    <col min="8450" max="8450" width="15.6640625" style="98" customWidth="1"/>
    <col min="8451" max="8451" width="20.6640625" style="98" customWidth="1"/>
    <col min="8452" max="8452" width="11.44140625" style="98"/>
    <col min="8453" max="8453" width="11" style="98" bestFit="1" customWidth="1"/>
    <col min="8454" max="8700" width="11.44140625" style="98"/>
    <col min="8701" max="8703" width="3.6640625" style="98" customWidth="1"/>
    <col min="8704" max="8704" width="63.6640625" style="98" customWidth="1"/>
    <col min="8705" max="8705" width="4.6640625" style="98" customWidth="1"/>
    <col min="8706" max="8706" width="15.6640625" style="98" customWidth="1"/>
    <col min="8707" max="8707" width="20.6640625" style="98" customWidth="1"/>
    <col min="8708" max="8708" width="11.44140625" style="98"/>
    <col min="8709" max="8709" width="11" style="98" bestFit="1" customWidth="1"/>
    <col min="8710" max="8956" width="11.44140625" style="98"/>
    <col min="8957" max="8959" width="3.6640625" style="98" customWidth="1"/>
    <col min="8960" max="8960" width="63.6640625" style="98" customWidth="1"/>
    <col min="8961" max="8961" width="4.6640625" style="98" customWidth="1"/>
    <col min="8962" max="8962" width="15.6640625" style="98" customWidth="1"/>
    <col min="8963" max="8963" width="20.6640625" style="98" customWidth="1"/>
    <col min="8964" max="8964" width="11.44140625" style="98"/>
    <col min="8965" max="8965" width="11" style="98" bestFit="1" customWidth="1"/>
    <col min="8966" max="9212" width="11.44140625" style="98"/>
    <col min="9213" max="9215" width="3.6640625" style="98" customWidth="1"/>
    <col min="9216" max="9216" width="63.6640625" style="98" customWidth="1"/>
    <col min="9217" max="9217" width="4.6640625" style="98" customWidth="1"/>
    <col min="9218" max="9218" width="15.6640625" style="98" customWidth="1"/>
    <col min="9219" max="9219" width="20.6640625" style="98" customWidth="1"/>
    <col min="9220" max="9220" width="11.44140625" style="98"/>
    <col min="9221" max="9221" width="11" style="98" bestFit="1" customWidth="1"/>
    <col min="9222" max="9468" width="11.44140625" style="98"/>
    <col min="9469" max="9471" width="3.6640625" style="98" customWidth="1"/>
    <col min="9472" max="9472" width="63.6640625" style="98" customWidth="1"/>
    <col min="9473" max="9473" width="4.6640625" style="98" customWidth="1"/>
    <col min="9474" max="9474" width="15.6640625" style="98" customWidth="1"/>
    <col min="9475" max="9475" width="20.6640625" style="98" customWidth="1"/>
    <col min="9476" max="9476" width="11.44140625" style="98"/>
    <col min="9477" max="9477" width="11" style="98" bestFit="1" customWidth="1"/>
    <col min="9478" max="9724" width="11.44140625" style="98"/>
    <col min="9725" max="9727" width="3.6640625" style="98" customWidth="1"/>
    <col min="9728" max="9728" width="63.6640625" style="98" customWidth="1"/>
    <col min="9729" max="9729" width="4.6640625" style="98" customWidth="1"/>
    <col min="9730" max="9730" width="15.6640625" style="98" customWidth="1"/>
    <col min="9731" max="9731" width="20.6640625" style="98" customWidth="1"/>
    <col min="9732" max="9732" width="11.44140625" style="98"/>
    <col min="9733" max="9733" width="11" style="98" bestFit="1" customWidth="1"/>
    <col min="9734" max="9980" width="11.44140625" style="98"/>
    <col min="9981" max="9983" width="3.6640625" style="98" customWidth="1"/>
    <col min="9984" max="9984" width="63.6640625" style="98" customWidth="1"/>
    <col min="9985" max="9985" width="4.6640625" style="98" customWidth="1"/>
    <col min="9986" max="9986" width="15.6640625" style="98" customWidth="1"/>
    <col min="9987" max="9987" width="20.6640625" style="98" customWidth="1"/>
    <col min="9988" max="9988" width="11.44140625" style="98"/>
    <col min="9989" max="9989" width="11" style="98" bestFit="1" customWidth="1"/>
    <col min="9990" max="10236" width="11.44140625" style="98"/>
    <col min="10237" max="10239" width="3.6640625" style="98" customWidth="1"/>
    <col min="10240" max="10240" width="63.6640625" style="98" customWidth="1"/>
    <col min="10241" max="10241" width="4.6640625" style="98" customWidth="1"/>
    <col min="10242" max="10242" width="15.6640625" style="98" customWidth="1"/>
    <col min="10243" max="10243" width="20.6640625" style="98" customWidth="1"/>
    <col min="10244" max="10244" width="11.44140625" style="98"/>
    <col min="10245" max="10245" width="11" style="98" bestFit="1" customWidth="1"/>
    <col min="10246" max="10492" width="11.44140625" style="98"/>
    <col min="10493" max="10495" width="3.6640625" style="98" customWidth="1"/>
    <col min="10496" max="10496" width="63.6640625" style="98" customWidth="1"/>
    <col min="10497" max="10497" width="4.6640625" style="98" customWidth="1"/>
    <col min="10498" max="10498" width="15.6640625" style="98" customWidth="1"/>
    <col min="10499" max="10499" width="20.6640625" style="98" customWidth="1"/>
    <col min="10500" max="10500" width="11.44140625" style="98"/>
    <col min="10501" max="10501" width="11" style="98" bestFit="1" customWidth="1"/>
    <col min="10502" max="10748" width="11.44140625" style="98"/>
    <col min="10749" max="10751" width="3.6640625" style="98" customWidth="1"/>
    <col min="10752" max="10752" width="63.6640625" style="98" customWidth="1"/>
    <col min="10753" max="10753" width="4.6640625" style="98" customWidth="1"/>
    <col min="10754" max="10754" width="15.6640625" style="98" customWidth="1"/>
    <col min="10755" max="10755" width="20.6640625" style="98" customWidth="1"/>
    <col min="10756" max="10756" width="11.44140625" style="98"/>
    <col min="10757" max="10757" width="11" style="98" bestFit="1" customWidth="1"/>
    <col min="10758" max="11004" width="11.44140625" style="98"/>
    <col min="11005" max="11007" width="3.6640625" style="98" customWidth="1"/>
    <col min="11008" max="11008" width="63.6640625" style="98" customWidth="1"/>
    <col min="11009" max="11009" width="4.6640625" style="98" customWidth="1"/>
    <col min="11010" max="11010" width="15.6640625" style="98" customWidth="1"/>
    <col min="11011" max="11011" width="20.6640625" style="98" customWidth="1"/>
    <col min="11012" max="11012" width="11.44140625" style="98"/>
    <col min="11013" max="11013" width="11" style="98" bestFit="1" customWidth="1"/>
    <col min="11014" max="11260" width="11.44140625" style="98"/>
    <col min="11261" max="11263" width="3.6640625" style="98" customWidth="1"/>
    <col min="11264" max="11264" width="63.6640625" style="98" customWidth="1"/>
    <col min="11265" max="11265" width="4.6640625" style="98" customWidth="1"/>
    <col min="11266" max="11266" width="15.6640625" style="98" customWidth="1"/>
    <col min="11267" max="11267" width="20.6640625" style="98" customWidth="1"/>
    <col min="11268" max="11268" width="11.44140625" style="98"/>
    <col min="11269" max="11269" width="11" style="98" bestFit="1" customWidth="1"/>
    <col min="11270" max="11516" width="11.44140625" style="98"/>
    <col min="11517" max="11519" width="3.6640625" style="98" customWidth="1"/>
    <col min="11520" max="11520" width="63.6640625" style="98" customWidth="1"/>
    <col min="11521" max="11521" width="4.6640625" style="98" customWidth="1"/>
    <col min="11522" max="11522" width="15.6640625" style="98" customWidth="1"/>
    <col min="11523" max="11523" width="20.6640625" style="98" customWidth="1"/>
    <col min="11524" max="11524" width="11.44140625" style="98"/>
    <col min="11525" max="11525" width="11" style="98" bestFit="1" customWidth="1"/>
    <col min="11526" max="11772" width="11.44140625" style="98"/>
    <col min="11773" max="11775" width="3.6640625" style="98" customWidth="1"/>
    <col min="11776" max="11776" width="63.6640625" style="98" customWidth="1"/>
    <col min="11777" max="11777" width="4.6640625" style="98" customWidth="1"/>
    <col min="11778" max="11778" width="15.6640625" style="98" customWidth="1"/>
    <col min="11779" max="11779" width="20.6640625" style="98" customWidth="1"/>
    <col min="11780" max="11780" width="11.44140625" style="98"/>
    <col min="11781" max="11781" width="11" style="98" bestFit="1" customWidth="1"/>
    <col min="11782" max="12028" width="11.44140625" style="98"/>
    <col min="12029" max="12031" width="3.6640625" style="98" customWidth="1"/>
    <col min="12032" max="12032" width="63.6640625" style="98" customWidth="1"/>
    <col min="12033" max="12033" width="4.6640625" style="98" customWidth="1"/>
    <col min="12034" max="12034" width="15.6640625" style="98" customWidth="1"/>
    <col min="12035" max="12035" width="20.6640625" style="98" customWidth="1"/>
    <col min="12036" max="12036" width="11.44140625" style="98"/>
    <col min="12037" max="12037" width="11" style="98" bestFit="1" customWidth="1"/>
    <col min="12038" max="12284" width="11.44140625" style="98"/>
    <col min="12285" max="12287" width="3.6640625" style="98" customWidth="1"/>
    <col min="12288" max="12288" width="63.6640625" style="98" customWidth="1"/>
    <col min="12289" max="12289" width="4.6640625" style="98" customWidth="1"/>
    <col min="12290" max="12290" width="15.6640625" style="98" customWidth="1"/>
    <col min="12291" max="12291" width="20.6640625" style="98" customWidth="1"/>
    <col min="12292" max="12292" width="11.44140625" style="98"/>
    <col min="12293" max="12293" width="11" style="98" bestFit="1" customWidth="1"/>
    <col min="12294" max="12540" width="11.44140625" style="98"/>
    <col min="12541" max="12543" width="3.6640625" style="98" customWidth="1"/>
    <col min="12544" max="12544" width="63.6640625" style="98" customWidth="1"/>
    <col min="12545" max="12545" width="4.6640625" style="98" customWidth="1"/>
    <col min="12546" max="12546" width="15.6640625" style="98" customWidth="1"/>
    <col min="12547" max="12547" width="20.6640625" style="98" customWidth="1"/>
    <col min="12548" max="12548" width="11.44140625" style="98"/>
    <col min="12549" max="12549" width="11" style="98" bestFit="1" customWidth="1"/>
    <col min="12550" max="12796" width="11.44140625" style="98"/>
    <col min="12797" max="12799" width="3.6640625" style="98" customWidth="1"/>
    <col min="12800" max="12800" width="63.6640625" style="98" customWidth="1"/>
    <col min="12801" max="12801" width="4.6640625" style="98" customWidth="1"/>
    <col min="12802" max="12802" width="15.6640625" style="98" customWidth="1"/>
    <col min="12803" max="12803" width="20.6640625" style="98" customWidth="1"/>
    <col min="12804" max="12804" width="11.44140625" style="98"/>
    <col min="12805" max="12805" width="11" style="98" bestFit="1" customWidth="1"/>
    <col min="12806" max="13052" width="11.44140625" style="98"/>
    <col min="13053" max="13055" width="3.6640625" style="98" customWidth="1"/>
    <col min="13056" max="13056" width="63.6640625" style="98" customWidth="1"/>
    <col min="13057" max="13057" width="4.6640625" style="98" customWidth="1"/>
    <col min="13058" max="13058" width="15.6640625" style="98" customWidth="1"/>
    <col min="13059" max="13059" width="20.6640625" style="98" customWidth="1"/>
    <col min="13060" max="13060" width="11.44140625" style="98"/>
    <col min="13061" max="13061" width="11" style="98" bestFit="1" customWidth="1"/>
    <col min="13062" max="13308" width="11.44140625" style="98"/>
    <col min="13309" max="13311" width="3.6640625" style="98" customWidth="1"/>
    <col min="13312" max="13312" width="63.6640625" style="98" customWidth="1"/>
    <col min="13313" max="13313" width="4.6640625" style="98" customWidth="1"/>
    <col min="13314" max="13314" width="15.6640625" style="98" customWidth="1"/>
    <col min="13315" max="13315" width="20.6640625" style="98" customWidth="1"/>
    <col min="13316" max="13316" width="11.44140625" style="98"/>
    <col min="13317" max="13317" width="11" style="98" bestFit="1" customWidth="1"/>
    <col min="13318" max="13564" width="11.44140625" style="98"/>
    <col min="13565" max="13567" width="3.6640625" style="98" customWidth="1"/>
    <col min="13568" max="13568" width="63.6640625" style="98" customWidth="1"/>
    <col min="13569" max="13569" width="4.6640625" style="98" customWidth="1"/>
    <col min="13570" max="13570" width="15.6640625" style="98" customWidth="1"/>
    <col min="13571" max="13571" width="20.6640625" style="98" customWidth="1"/>
    <col min="13572" max="13572" width="11.44140625" style="98"/>
    <col min="13573" max="13573" width="11" style="98" bestFit="1" customWidth="1"/>
    <col min="13574" max="13820" width="11.44140625" style="98"/>
    <col min="13821" max="13823" width="3.6640625" style="98" customWidth="1"/>
    <col min="13824" max="13824" width="63.6640625" style="98" customWidth="1"/>
    <col min="13825" max="13825" width="4.6640625" style="98" customWidth="1"/>
    <col min="13826" max="13826" width="15.6640625" style="98" customWidth="1"/>
    <col min="13827" max="13827" width="20.6640625" style="98" customWidth="1"/>
    <col min="13828" max="13828" width="11.44140625" style="98"/>
    <col min="13829" max="13829" width="11" style="98" bestFit="1" customWidth="1"/>
    <col min="13830" max="14076" width="11.44140625" style="98"/>
    <col min="14077" max="14079" width="3.6640625" style="98" customWidth="1"/>
    <col min="14080" max="14080" width="63.6640625" style="98" customWidth="1"/>
    <col min="14081" max="14081" width="4.6640625" style="98" customWidth="1"/>
    <col min="14082" max="14082" width="15.6640625" style="98" customWidth="1"/>
    <col min="14083" max="14083" width="20.6640625" style="98" customWidth="1"/>
    <col min="14084" max="14084" width="11.44140625" style="98"/>
    <col min="14085" max="14085" width="11" style="98" bestFit="1" customWidth="1"/>
    <col min="14086" max="14332" width="11.44140625" style="98"/>
    <col min="14333" max="14335" width="3.6640625" style="98" customWidth="1"/>
    <col min="14336" max="14336" width="63.6640625" style="98" customWidth="1"/>
    <col min="14337" max="14337" width="4.6640625" style="98" customWidth="1"/>
    <col min="14338" max="14338" width="15.6640625" style="98" customWidth="1"/>
    <col min="14339" max="14339" width="20.6640625" style="98" customWidth="1"/>
    <col min="14340" max="14340" width="11.44140625" style="98"/>
    <col min="14341" max="14341" width="11" style="98" bestFit="1" customWidth="1"/>
    <col min="14342" max="14588" width="11.44140625" style="98"/>
    <col min="14589" max="14591" width="3.6640625" style="98" customWidth="1"/>
    <col min="14592" max="14592" width="63.6640625" style="98" customWidth="1"/>
    <col min="14593" max="14593" width="4.6640625" style="98" customWidth="1"/>
    <col min="14594" max="14594" width="15.6640625" style="98" customWidth="1"/>
    <col min="14595" max="14595" width="20.6640625" style="98" customWidth="1"/>
    <col min="14596" max="14596" width="11.44140625" style="98"/>
    <col min="14597" max="14597" width="11" style="98" bestFit="1" customWidth="1"/>
    <col min="14598" max="14844" width="11.44140625" style="98"/>
    <col min="14845" max="14847" width="3.6640625" style="98" customWidth="1"/>
    <col min="14848" max="14848" width="63.6640625" style="98" customWidth="1"/>
    <col min="14849" max="14849" width="4.6640625" style="98" customWidth="1"/>
    <col min="14850" max="14850" width="15.6640625" style="98" customWidth="1"/>
    <col min="14851" max="14851" width="20.6640625" style="98" customWidth="1"/>
    <col min="14852" max="14852" width="11.44140625" style="98"/>
    <col min="14853" max="14853" width="11" style="98" bestFit="1" customWidth="1"/>
    <col min="14854" max="15100" width="11.44140625" style="98"/>
    <col min="15101" max="15103" width="3.6640625" style="98" customWidth="1"/>
    <col min="15104" max="15104" width="63.6640625" style="98" customWidth="1"/>
    <col min="15105" max="15105" width="4.6640625" style="98" customWidth="1"/>
    <col min="15106" max="15106" width="15.6640625" style="98" customWidth="1"/>
    <col min="15107" max="15107" width="20.6640625" style="98" customWidth="1"/>
    <col min="15108" max="15108" width="11.44140625" style="98"/>
    <col min="15109" max="15109" width="11" style="98" bestFit="1" customWidth="1"/>
    <col min="15110" max="15356" width="11.44140625" style="98"/>
    <col min="15357" max="15359" width="3.6640625" style="98" customWidth="1"/>
    <col min="15360" max="15360" width="63.6640625" style="98" customWidth="1"/>
    <col min="15361" max="15361" width="4.6640625" style="98" customWidth="1"/>
    <col min="15362" max="15362" width="15.6640625" style="98" customWidth="1"/>
    <col min="15363" max="15363" width="20.6640625" style="98" customWidth="1"/>
    <col min="15364" max="15364" width="11.44140625" style="98"/>
    <col min="15365" max="15365" width="11" style="98" bestFit="1" customWidth="1"/>
    <col min="15366" max="15612" width="11.44140625" style="98"/>
    <col min="15613" max="15615" width="3.6640625" style="98" customWidth="1"/>
    <col min="15616" max="15616" width="63.6640625" style="98" customWidth="1"/>
    <col min="15617" max="15617" width="4.6640625" style="98" customWidth="1"/>
    <col min="15618" max="15618" width="15.6640625" style="98" customWidth="1"/>
    <col min="15619" max="15619" width="20.6640625" style="98" customWidth="1"/>
    <col min="15620" max="15620" width="11.44140625" style="98"/>
    <col min="15621" max="15621" width="11" style="98" bestFit="1" customWidth="1"/>
    <col min="15622" max="15868" width="11.44140625" style="98"/>
    <col min="15869" max="15871" width="3.6640625" style="98" customWidth="1"/>
    <col min="15872" max="15872" width="63.6640625" style="98" customWidth="1"/>
    <col min="15873" max="15873" width="4.6640625" style="98" customWidth="1"/>
    <col min="15874" max="15874" width="15.6640625" style="98" customWidth="1"/>
    <col min="15875" max="15875" width="20.6640625" style="98" customWidth="1"/>
    <col min="15876" max="15876" width="11.44140625" style="98"/>
    <col min="15877" max="15877" width="11" style="98" bestFit="1" customWidth="1"/>
    <col min="15878" max="16124" width="11.44140625" style="98"/>
    <col min="16125" max="16127" width="3.6640625" style="98" customWidth="1"/>
    <col min="16128" max="16128" width="63.6640625" style="98" customWidth="1"/>
    <col min="16129" max="16129" width="4.6640625" style="98" customWidth="1"/>
    <col min="16130" max="16130" width="15.6640625" style="98" customWidth="1"/>
    <col min="16131" max="16131" width="20.6640625" style="98" customWidth="1"/>
    <col min="16132" max="16132" width="11.44140625" style="98"/>
    <col min="16133" max="16133" width="11" style="98" bestFit="1" customWidth="1"/>
    <col min="16134" max="16384" width="11.44140625" style="98"/>
  </cols>
  <sheetData>
    <row r="1" spans="1:7" ht="42.45" customHeight="1" x14ac:dyDescent="0.3">
      <c r="A1" s="142" t="s">
        <v>581</v>
      </c>
      <c r="B1" s="142"/>
      <c r="C1" s="142"/>
    </row>
    <row r="2" spans="1:7" ht="31.2" x14ac:dyDescent="0.3">
      <c r="A2" s="106" t="s">
        <v>206</v>
      </c>
      <c r="B2" s="106" t="s">
        <v>572</v>
      </c>
      <c r="C2" s="107" t="s">
        <v>578</v>
      </c>
    </row>
    <row r="3" spans="1:7" ht="24" customHeight="1" x14ac:dyDescent="0.3">
      <c r="A3" s="102"/>
      <c r="B3" s="103"/>
      <c r="C3" s="104"/>
    </row>
    <row r="4" spans="1:7" ht="31.95" customHeight="1" x14ac:dyDescent="0.3">
      <c r="A4" s="102">
        <v>1</v>
      </c>
      <c r="B4" s="103" t="s">
        <v>573</v>
      </c>
      <c r="C4" s="105"/>
    </row>
    <row r="5" spans="1:7" ht="31.95" customHeight="1" x14ac:dyDescent="0.3">
      <c r="A5" s="102">
        <v>2</v>
      </c>
      <c r="B5" s="103" t="s">
        <v>574</v>
      </c>
      <c r="C5" s="105"/>
    </row>
    <row r="6" spans="1:7" ht="31.95" customHeight="1" x14ac:dyDescent="0.3">
      <c r="A6" s="102">
        <v>3</v>
      </c>
      <c r="B6" s="103" t="s">
        <v>575</v>
      </c>
      <c r="C6" s="105"/>
    </row>
    <row r="7" spans="1:7" ht="31.95" customHeight="1" x14ac:dyDescent="0.3">
      <c r="A7" s="102">
        <v>4</v>
      </c>
      <c r="B7" s="103" t="s">
        <v>576</v>
      </c>
      <c r="C7" s="105"/>
    </row>
    <row r="8" spans="1:7" ht="31.95" customHeight="1" x14ac:dyDescent="0.3">
      <c r="A8" s="102">
        <v>5</v>
      </c>
      <c r="B8" s="103" t="s">
        <v>577</v>
      </c>
      <c r="C8" s="105"/>
    </row>
    <row r="9" spans="1:7" ht="37.049999999999997" customHeight="1" x14ac:dyDescent="0.3">
      <c r="A9" s="140" t="s">
        <v>402</v>
      </c>
      <c r="B9" s="141"/>
      <c r="C9" s="108">
        <f>SUM(C4:C8)</f>
        <v>0</v>
      </c>
      <c r="G9" s="99"/>
    </row>
    <row r="10" spans="1:7" x14ac:dyDescent="0.3">
      <c r="G10" s="101"/>
    </row>
    <row r="11" spans="1:7" x14ac:dyDescent="0.3">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596B7E57-B8EA-4C0A-9BAD-AD1DC21C4E2E}"/>
</file>

<file path=customXml/itemProps2.xml><?xml version="1.0" encoding="utf-8"?>
<ds:datastoreItem xmlns:ds="http://schemas.openxmlformats.org/officeDocument/2006/customXml" ds:itemID="{0D593E87-EF8A-4BAF-9096-171231A9CC87}"/>
</file>

<file path=customXml/itemProps3.xml><?xml version="1.0" encoding="utf-8"?>
<ds:datastoreItem xmlns:ds="http://schemas.openxmlformats.org/officeDocument/2006/customXml" ds:itemID="{5171E6F9-5BFC-4D89-B504-DA04AA22DDB5}"/>
</file>

<file path=customXml/itemProps4.xml><?xml version="1.0" encoding="utf-8"?>
<ds:datastoreItem xmlns:ds="http://schemas.openxmlformats.org/officeDocument/2006/customXml" ds:itemID="{06B74A6E-A7AB-4A86-A60B-AED6D52CBE5C}"/>
</file>

<file path=customXml/itemProps5.xml><?xml version="1.0" encoding="utf-8"?>
<ds:datastoreItem xmlns:ds="http://schemas.openxmlformats.org/officeDocument/2006/customXml" ds:itemID="{A960BEFE-9C16-4873-9C52-0F59B32122A3}"/>
</file>

<file path=customXml/itemProps6.xml><?xml version="1.0" encoding="utf-8"?>
<ds:datastoreItem xmlns:ds="http://schemas.openxmlformats.org/officeDocument/2006/customXml" ds:itemID="{811125C0-E9E5-4F32-A3C3-3F57342DF0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Mohammad Ullah Andar</cp:lastModifiedBy>
  <cp:lastPrinted>2023-08-10T05:25:07Z</cp:lastPrinted>
  <dcterms:created xsi:type="dcterms:W3CDTF">2023-07-16T07:48:46Z</dcterms:created>
  <dcterms:modified xsi:type="dcterms:W3CDTF">2023-09-12T05:16:11Z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