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ANURDO\ANURDO Doc\UN-UNICEF\Schools Construction Projects\RFP\6\"/>
    </mc:Choice>
  </mc:AlternateContent>
  <bookViews>
    <workbookView xWindow="0" yWindow="0" windowWidth="20490" windowHeight="6555" firstSheet="5" activeTab="5"/>
  </bookViews>
  <sheets>
    <sheet name="Detailed Unit Cost Estimates" sheetId="11" state="hidden" r:id="rId1"/>
    <sheet name="Material Costs" sheetId="12" state="hidden" r:id="rId2"/>
    <sheet name="Construction of 6+1 Classrooms" sheetId="6" r:id="rId3"/>
    <sheet name="Construction of 4+1 Dry Latrine" sheetId="7" r:id="rId4"/>
    <sheet name="Construction of Hand Washing" sheetId="8" r:id="rId5"/>
    <sheet name="Construction of Boundary Wall" sheetId="9" r:id="rId6"/>
    <sheet name="Summary of Elements" sheetId="10" r:id="rId7"/>
  </sheets>
  <externalReferences>
    <externalReference r:id="rId8"/>
  </externalReferences>
  <definedNames>
    <definedName name="_xlnm._FilterDatabase" localSheetId="2" hidden="1">'Construction of 6+1 Classrooms'!$A$2:$G$113</definedName>
    <definedName name="_xlnm._FilterDatabase" localSheetId="0" hidden="1">'Detailed Unit Cost Estimates'!$A$1:$H$186</definedName>
    <definedName name="_xlnm._FilterDatabase" localSheetId="1" hidden="1">'Material Costs'!$A$2:$D$16</definedName>
    <definedName name="_xlnm.Print_Titles" localSheetId="2">'Construction of 6+1 Classrooms'!$2:$2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6" l="1"/>
  <c r="C11" i="10"/>
  <c r="E10" i="8" l="1"/>
  <c r="F10" i="8"/>
  <c r="C20" i="10" l="1"/>
  <c r="M85" i="11"/>
  <c r="M90" i="11" s="1"/>
  <c r="L85" i="11"/>
  <c r="L90" i="11" s="1"/>
  <c r="N80" i="11"/>
  <c r="N79" i="11"/>
  <c r="M75" i="11"/>
  <c r="M80" i="11" s="1"/>
  <c r="L75" i="11"/>
  <c r="L80" i="11" s="1"/>
  <c r="L62" i="11"/>
  <c r="L66" i="11" s="1"/>
  <c r="P66" i="11" s="1"/>
  <c r="M58" i="11"/>
  <c r="M60" i="11" s="1"/>
  <c r="L58" i="11"/>
  <c r="L60" i="11" s="1"/>
  <c r="N56" i="11"/>
  <c r="N55" i="11"/>
  <c r="L50" i="11"/>
  <c r="L56" i="11" s="1"/>
  <c r="M50" i="11"/>
  <c r="M55" i="11" s="1"/>
  <c r="N46" i="11"/>
  <c r="O46" i="11"/>
  <c r="N45" i="11"/>
  <c r="O45" i="11"/>
  <c r="O39" i="11"/>
  <c r="M39" i="11"/>
  <c r="M45" i="11" s="1"/>
  <c r="L39" i="11"/>
  <c r="P39" i="11" s="1"/>
  <c r="M29" i="11"/>
  <c r="M35" i="11" s="1"/>
  <c r="L29" i="11"/>
  <c r="L36" i="11" s="1"/>
  <c r="M25" i="11"/>
  <c r="M26" i="11" s="1"/>
  <c r="L25" i="11"/>
  <c r="L26" i="11" s="1"/>
  <c r="M21" i="11"/>
  <c r="M23" i="11" s="1"/>
  <c r="L21" i="11"/>
  <c r="L23" i="11" s="1"/>
  <c r="M19" i="11"/>
  <c r="N19" i="11"/>
  <c r="O19" i="11"/>
  <c r="L19" i="11"/>
  <c r="M18" i="11"/>
  <c r="N18" i="11"/>
  <c r="O18" i="11"/>
  <c r="L18" i="11"/>
  <c r="F34" i="9"/>
  <c r="F35" i="9"/>
  <c r="F20" i="8"/>
  <c r="F23" i="8"/>
  <c r="F26" i="8"/>
  <c r="F29" i="8"/>
  <c r="F32" i="8"/>
  <c r="F35" i="8"/>
  <c r="F38" i="8"/>
  <c r="F81" i="7"/>
  <c r="F82" i="7"/>
  <c r="F85" i="7"/>
  <c r="F86" i="7"/>
  <c r="F89" i="7"/>
  <c r="F90" i="7"/>
  <c r="F93" i="7"/>
  <c r="F94" i="7"/>
  <c r="F98" i="7"/>
  <c r="F99" i="7"/>
  <c r="F101" i="7"/>
  <c r="F102" i="7"/>
  <c r="F105" i="7"/>
  <c r="F106" i="7"/>
  <c r="F108" i="7"/>
  <c r="F109" i="7"/>
  <c r="F112" i="7"/>
  <c r="F113" i="7"/>
  <c r="F115" i="7"/>
  <c r="F116" i="7"/>
  <c r="F118" i="7"/>
  <c r="F119" i="7"/>
  <c r="F120" i="7"/>
  <c r="F121" i="7"/>
  <c r="F122" i="7"/>
  <c r="F123" i="7"/>
  <c r="E114" i="7"/>
  <c r="F114" i="7" s="1"/>
  <c r="F115" i="11"/>
  <c r="C115" i="11"/>
  <c r="F70" i="7"/>
  <c r="F73" i="7"/>
  <c r="P60" i="11" l="1"/>
  <c r="M36" i="11"/>
  <c r="M56" i="11"/>
  <c r="P25" i="11"/>
  <c r="M79" i="11"/>
  <c r="M46" i="11"/>
  <c r="M89" i="11"/>
  <c r="L35" i="11"/>
  <c r="L65" i="11"/>
  <c r="P65" i="11" s="1"/>
  <c r="P26" i="11"/>
  <c r="L89" i="11"/>
  <c r="L55" i="11"/>
  <c r="L79" i="11"/>
  <c r="L45" i="11"/>
  <c r="P45" i="11" s="1"/>
  <c r="L46" i="11"/>
  <c r="P19" i="11"/>
  <c r="P18" i="11"/>
  <c r="P46" i="11" l="1"/>
  <c r="F161" i="6"/>
  <c r="F162" i="6"/>
  <c r="F164" i="6"/>
  <c r="F165" i="6"/>
  <c r="H183" i="11"/>
  <c r="E172" i="6" s="1"/>
  <c r="F172" i="6" s="1"/>
  <c r="D172" i="11"/>
  <c r="F172" i="11"/>
  <c r="G172" i="11" s="1"/>
  <c r="G170" i="11" s="1"/>
  <c r="H170" i="11" s="1"/>
  <c r="E166" i="6" s="1"/>
  <c r="F166" i="6" s="1"/>
  <c r="C172" i="11"/>
  <c r="D184" i="11"/>
  <c r="D186" i="11" s="1"/>
  <c r="F184" i="11"/>
  <c r="F186" i="11" s="1"/>
  <c r="G185" i="11" s="1"/>
  <c r="H185" i="11" s="1"/>
  <c r="E173" i="6" s="1"/>
  <c r="F173" i="6" s="1"/>
  <c r="C184" i="11"/>
  <c r="C186" i="11" s="1"/>
  <c r="D182" i="11"/>
  <c r="F182" i="11"/>
  <c r="G181" i="11" s="1"/>
  <c r="H181" i="11" s="1"/>
  <c r="E171" i="6" s="1"/>
  <c r="F171" i="6" s="1"/>
  <c r="C182" i="11"/>
  <c r="D180" i="11"/>
  <c r="F180" i="11"/>
  <c r="G179" i="11" s="1"/>
  <c r="H179" i="11" s="1"/>
  <c r="E170" i="6" s="1"/>
  <c r="F170" i="6" s="1"/>
  <c r="C180" i="11"/>
  <c r="F178" i="11"/>
  <c r="G177" i="11" s="1"/>
  <c r="H177" i="11" s="1"/>
  <c r="E169" i="6" s="1"/>
  <c r="F169" i="6" s="1"/>
  <c r="D178" i="11"/>
  <c r="C178" i="11"/>
  <c r="F176" i="11"/>
  <c r="G175" i="11" s="1"/>
  <c r="H175" i="11" s="1"/>
  <c r="E168" i="6" s="1"/>
  <c r="F168" i="6" s="1"/>
  <c r="D176" i="11"/>
  <c r="C176" i="11"/>
  <c r="D174" i="11"/>
  <c r="F174" i="11"/>
  <c r="G173" i="11" s="1"/>
  <c r="H173" i="11" s="1"/>
  <c r="E167" i="6" s="1"/>
  <c r="F167" i="6" s="1"/>
  <c r="C174" i="11"/>
  <c r="D169" i="11"/>
  <c r="F169" i="11"/>
  <c r="G169" i="11" s="1"/>
  <c r="G167" i="11" s="1"/>
  <c r="H167" i="11" s="1"/>
  <c r="E163" i="6" s="1"/>
  <c r="F163" i="6" s="1"/>
  <c r="C169" i="11"/>
  <c r="D166" i="11"/>
  <c r="F166" i="11"/>
  <c r="G166" i="11" s="1"/>
  <c r="C166" i="11"/>
  <c r="D163" i="11"/>
  <c r="F163" i="11"/>
  <c r="G163" i="11" s="1"/>
  <c r="C163" i="11"/>
  <c r="D160" i="11"/>
  <c r="F160" i="11"/>
  <c r="G160" i="11" s="1"/>
  <c r="G158" i="11" s="1"/>
  <c r="H158" i="11" s="1"/>
  <c r="E154" i="6" s="1"/>
  <c r="F154" i="6" s="1"/>
  <c r="C160" i="11"/>
  <c r="D157" i="11"/>
  <c r="F157" i="11"/>
  <c r="G157" i="11" s="1"/>
  <c r="G155" i="11" s="1"/>
  <c r="H155" i="11" s="1"/>
  <c r="E151" i="6" s="1"/>
  <c r="F151" i="6" s="1"/>
  <c r="C157" i="11"/>
  <c r="D154" i="11"/>
  <c r="F154" i="11"/>
  <c r="G154" i="11" s="1"/>
  <c r="G152" i="11" s="1"/>
  <c r="H152" i="11" s="1"/>
  <c r="E148" i="6" s="1"/>
  <c r="F148" i="6" s="1"/>
  <c r="C154" i="11"/>
  <c r="D151" i="11"/>
  <c r="F151" i="11"/>
  <c r="G151" i="11" s="1"/>
  <c r="G149" i="11" s="1"/>
  <c r="H149" i="11" s="1"/>
  <c r="E145" i="6" s="1"/>
  <c r="F145" i="6" s="1"/>
  <c r="C151" i="11"/>
  <c r="D148" i="11"/>
  <c r="F148" i="11"/>
  <c r="G148" i="11" s="1"/>
  <c r="G146" i="11" s="1"/>
  <c r="H146" i="11" s="1"/>
  <c r="E142" i="6" s="1"/>
  <c r="F142" i="6" s="1"/>
  <c r="C148" i="11"/>
  <c r="D145" i="11"/>
  <c r="F145" i="11"/>
  <c r="G145" i="11" s="1"/>
  <c r="G143" i="11" s="1"/>
  <c r="H143" i="11" s="1"/>
  <c r="E139" i="6" s="1"/>
  <c r="F139" i="6" s="1"/>
  <c r="C145" i="11"/>
  <c r="D142" i="11"/>
  <c r="F142" i="11"/>
  <c r="G142" i="11" s="1"/>
  <c r="G140" i="11" s="1"/>
  <c r="H140" i="11" s="1"/>
  <c r="E136" i="6" s="1"/>
  <c r="F136" i="6" s="1"/>
  <c r="C142" i="11"/>
  <c r="D139" i="11"/>
  <c r="F139" i="11"/>
  <c r="G139" i="11" s="1"/>
  <c r="G137" i="11" s="1"/>
  <c r="H137" i="11" s="1"/>
  <c r="C139" i="11"/>
  <c r="F136" i="11"/>
  <c r="G136" i="11" s="1"/>
  <c r="G134" i="11" s="1"/>
  <c r="H134" i="11" s="1"/>
  <c r="D136" i="11"/>
  <c r="C136" i="11"/>
  <c r="D133" i="11"/>
  <c r="F133" i="11"/>
  <c r="G133" i="11" s="1"/>
  <c r="G131" i="11" s="1"/>
  <c r="H131" i="11" s="1"/>
  <c r="E127" i="6" s="1"/>
  <c r="F127" i="6" s="1"/>
  <c r="C133" i="11"/>
  <c r="D130" i="11"/>
  <c r="F130" i="11"/>
  <c r="G130" i="11" s="1"/>
  <c r="G128" i="11" s="1"/>
  <c r="H128" i="11" s="1"/>
  <c r="E124" i="6" s="1"/>
  <c r="F124" i="6" s="1"/>
  <c r="C130" i="11"/>
  <c r="D127" i="11"/>
  <c r="F127" i="11"/>
  <c r="G127" i="11" s="1"/>
  <c r="G125" i="11" s="1"/>
  <c r="H125" i="11" s="1"/>
  <c r="E121" i="6" s="1"/>
  <c r="F121" i="6" s="1"/>
  <c r="C127" i="11"/>
  <c r="D124" i="11"/>
  <c r="F124" i="11"/>
  <c r="G124" i="11" s="1"/>
  <c r="F121" i="11"/>
  <c r="G121" i="11" s="1"/>
  <c r="D121" i="11"/>
  <c r="D118" i="11"/>
  <c r="F118" i="11"/>
  <c r="G118" i="11" s="1"/>
  <c r="C118" i="11"/>
  <c r="D115" i="11"/>
  <c r="G115" i="11"/>
  <c r="G113" i="11" s="1"/>
  <c r="H113" i="11" s="1"/>
  <c r="E41" i="9" s="1"/>
  <c r="F112" i="11"/>
  <c r="G112" i="11" s="1"/>
  <c r="G110" i="11" s="1"/>
  <c r="H110" i="11" s="1"/>
  <c r="D112" i="11"/>
  <c r="D109" i="11"/>
  <c r="F109" i="11"/>
  <c r="G109" i="11" s="1"/>
  <c r="G107" i="11" s="1"/>
  <c r="H107" i="11" s="1"/>
  <c r="D106" i="11"/>
  <c r="F106" i="11"/>
  <c r="G106" i="11" s="1"/>
  <c r="E97" i="11"/>
  <c r="E98" i="11"/>
  <c r="E99" i="11"/>
  <c r="E100" i="11"/>
  <c r="E101" i="11"/>
  <c r="E102" i="11"/>
  <c r="E103" i="11"/>
  <c r="E96" i="11"/>
  <c r="D96" i="11"/>
  <c r="F96" i="11"/>
  <c r="D97" i="11"/>
  <c r="F97" i="11"/>
  <c r="D98" i="11"/>
  <c r="F98" i="11"/>
  <c r="D99" i="11"/>
  <c r="F99" i="11"/>
  <c r="D100" i="11"/>
  <c r="F100" i="11"/>
  <c r="G100" i="11" s="1"/>
  <c r="D101" i="11"/>
  <c r="F101" i="11"/>
  <c r="D102" i="11"/>
  <c r="F102" i="11"/>
  <c r="G102" i="11" s="1"/>
  <c r="D103" i="11"/>
  <c r="F103" i="11"/>
  <c r="D93" i="11"/>
  <c r="F93" i="11"/>
  <c r="G93" i="11" s="1"/>
  <c r="G91" i="11" s="1"/>
  <c r="H91" i="11" s="1"/>
  <c r="E89" i="6" s="1"/>
  <c r="F89" i="6" s="1"/>
  <c r="E87" i="11"/>
  <c r="E88" i="11"/>
  <c r="E89" i="11"/>
  <c r="E90" i="11"/>
  <c r="E86" i="11"/>
  <c r="F86" i="11"/>
  <c r="F87" i="11"/>
  <c r="F88" i="11"/>
  <c r="F89" i="11"/>
  <c r="F90" i="11"/>
  <c r="D86" i="11"/>
  <c r="D87" i="11"/>
  <c r="D88" i="11"/>
  <c r="D89" i="11"/>
  <c r="D90" i="11"/>
  <c r="F83" i="11"/>
  <c r="G83" i="11" s="1"/>
  <c r="G81" i="11" s="1"/>
  <c r="H81" i="11" s="1"/>
  <c r="E81" i="6" s="1"/>
  <c r="D83" i="11"/>
  <c r="E77" i="11"/>
  <c r="E78" i="11"/>
  <c r="E79" i="11"/>
  <c r="E80" i="11"/>
  <c r="E76" i="11"/>
  <c r="F76" i="11"/>
  <c r="F77" i="11"/>
  <c r="F78" i="11"/>
  <c r="F79" i="11"/>
  <c r="F80" i="11"/>
  <c r="D76" i="11"/>
  <c r="D77" i="11"/>
  <c r="D78" i="11"/>
  <c r="D79" i="11"/>
  <c r="D80" i="11"/>
  <c r="E73" i="11"/>
  <c r="F73" i="11"/>
  <c r="D73" i="11"/>
  <c r="C73" i="11"/>
  <c r="F70" i="11"/>
  <c r="G70" i="11" s="1"/>
  <c r="G68" i="11" s="1"/>
  <c r="H68" i="11" s="1"/>
  <c r="D70" i="11"/>
  <c r="E64" i="11"/>
  <c r="E65" i="11"/>
  <c r="E66" i="11"/>
  <c r="E67" i="11"/>
  <c r="E63" i="11"/>
  <c r="F63" i="11"/>
  <c r="F64" i="11"/>
  <c r="F65" i="11"/>
  <c r="F66" i="11"/>
  <c r="G66" i="11" s="1"/>
  <c r="F67" i="11"/>
  <c r="D63" i="11"/>
  <c r="D64" i="11"/>
  <c r="D65" i="11"/>
  <c r="D66" i="11"/>
  <c r="D67" i="11"/>
  <c r="E60" i="11"/>
  <c r="E59" i="11"/>
  <c r="F59" i="11"/>
  <c r="F60" i="11"/>
  <c r="D59" i="11"/>
  <c r="D60" i="11"/>
  <c r="C60" i="11"/>
  <c r="E52" i="11"/>
  <c r="E53" i="11"/>
  <c r="E54" i="11"/>
  <c r="G54" i="11" s="1"/>
  <c r="E55" i="11"/>
  <c r="E56" i="11"/>
  <c r="E51" i="11"/>
  <c r="D51" i="11"/>
  <c r="F51" i="11"/>
  <c r="D52" i="11"/>
  <c r="F52" i="11"/>
  <c r="D53" i="11"/>
  <c r="F53" i="11"/>
  <c r="D54" i="11"/>
  <c r="F54" i="11"/>
  <c r="D55" i="11"/>
  <c r="F55" i="11"/>
  <c r="D56" i="11"/>
  <c r="F56" i="11"/>
  <c r="E47" i="11"/>
  <c r="E41" i="11"/>
  <c r="E42" i="11"/>
  <c r="E43" i="11"/>
  <c r="E44" i="11"/>
  <c r="E45" i="11"/>
  <c r="E46" i="11"/>
  <c r="E48" i="11"/>
  <c r="E40" i="11"/>
  <c r="E31" i="11"/>
  <c r="E32" i="11"/>
  <c r="E33" i="11"/>
  <c r="E34" i="11"/>
  <c r="E35" i="11"/>
  <c r="E36" i="11"/>
  <c r="E37" i="11"/>
  <c r="E30" i="11"/>
  <c r="E27" i="11"/>
  <c r="E26" i="11"/>
  <c r="D26" i="11"/>
  <c r="F26" i="11"/>
  <c r="D27" i="11"/>
  <c r="F27" i="11"/>
  <c r="E7" i="11"/>
  <c r="E4" i="11"/>
  <c r="E11" i="11"/>
  <c r="E10" i="11"/>
  <c r="F10" i="11"/>
  <c r="E15" i="11"/>
  <c r="E16" i="11"/>
  <c r="E17" i="11"/>
  <c r="E18" i="11"/>
  <c r="E19" i="11"/>
  <c r="E14" i="11"/>
  <c r="D40" i="11"/>
  <c r="F40" i="11"/>
  <c r="D41" i="11"/>
  <c r="F41" i="11"/>
  <c r="G41" i="11" s="1"/>
  <c r="D42" i="11"/>
  <c r="F42" i="11"/>
  <c r="D43" i="11"/>
  <c r="F43" i="11"/>
  <c r="D44" i="11"/>
  <c r="F44" i="11"/>
  <c r="D45" i="11"/>
  <c r="F45" i="11"/>
  <c r="D46" i="11"/>
  <c r="F46" i="11"/>
  <c r="D47" i="11"/>
  <c r="F47" i="11"/>
  <c r="D48" i="11"/>
  <c r="F48" i="11"/>
  <c r="C124" i="11"/>
  <c r="C121" i="11"/>
  <c r="C112" i="11"/>
  <c r="C109" i="11"/>
  <c r="C106" i="11"/>
  <c r="C103" i="11"/>
  <c r="C102" i="11"/>
  <c r="C101" i="11"/>
  <c r="C100" i="11"/>
  <c r="C99" i="11"/>
  <c r="C98" i="11"/>
  <c r="C97" i="11"/>
  <c r="C96" i="11"/>
  <c r="C93" i="11"/>
  <c r="C90" i="11"/>
  <c r="C89" i="11"/>
  <c r="C88" i="11"/>
  <c r="C87" i="11"/>
  <c r="C86" i="11"/>
  <c r="C83" i="11"/>
  <c r="C80" i="11"/>
  <c r="C79" i="11"/>
  <c r="C78" i="11"/>
  <c r="C77" i="11"/>
  <c r="C76" i="11"/>
  <c r="C70" i="11"/>
  <c r="C67" i="11"/>
  <c r="C66" i="11"/>
  <c r="C65" i="11"/>
  <c r="C64" i="11"/>
  <c r="C63" i="11"/>
  <c r="C59" i="11"/>
  <c r="C56" i="11"/>
  <c r="C55" i="11"/>
  <c r="C54" i="11"/>
  <c r="C53" i="11"/>
  <c r="C52" i="11"/>
  <c r="C51" i="11"/>
  <c r="C48" i="11"/>
  <c r="C47" i="11"/>
  <c r="C46" i="11"/>
  <c r="C45" i="11"/>
  <c r="C44" i="11"/>
  <c r="C43" i="11"/>
  <c r="C42" i="11"/>
  <c r="C41" i="11"/>
  <c r="C40" i="11"/>
  <c r="D30" i="11"/>
  <c r="F30" i="11"/>
  <c r="D31" i="11"/>
  <c r="F31" i="11"/>
  <c r="D32" i="11"/>
  <c r="F32" i="11"/>
  <c r="D33" i="11"/>
  <c r="F33" i="11"/>
  <c r="D34" i="11"/>
  <c r="F34" i="11"/>
  <c r="G34" i="11" s="1"/>
  <c r="D35" i="11"/>
  <c r="F35" i="11"/>
  <c r="G35" i="11" s="1"/>
  <c r="D36" i="11"/>
  <c r="F36" i="11"/>
  <c r="G36" i="11" s="1"/>
  <c r="D37" i="11"/>
  <c r="F37" i="11"/>
  <c r="C37" i="11"/>
  <c r="C36" i="11"/>
  <c r="C35" i="11"/>
  <c r="C34" i="11"/>
  <c r="C33" i="11"/>
  <c r="C32" i="11"/>
  <c r="C31" i="11"/>
  <c r="C30" i="11"/>
  <c r="C27" i="11"/>
  <c r="C26" i="11"/>
  <c r="D16" i="11"/>
  <c r="F16" i="11"/>
  <c r="F15" i="11"/>
  <c r="D15" i="11"/>
  <c r="C15" i="11"/>
  <c r="G90" i="11" l="1"/>
  <c r="G86" i="11"/>
  <c r="G73" i="11"/>
  <c r="G71" i="11" s="1"/>
  <c r="H71" i="11" s="1"/>
  <c r="E68" i="6" s="1"/>
  <c r="F68" i="6" s="1"/>
  <c r="G87" i="11"/>
  <c r="G30" i="11"/>
  <c r="G52" i="11"/>
  <c r="G59" i="11"/>
  <c r="G57" i="11" s="1"/>
  <c r="H57" i="11" s="1"/>
  <c r="G31" i="11"/>
  <c r="G65" i="11"/>
  <c r="E63" i="6"/>
  <c r="E64" i="6" s="1"/>
  <c r="E78" i="7"/>
  <c r="G98" i="11"/>
  <c r="E98" i="6"/>
  <c r="F98" i="6" s="1"/>
  <c r="E103" i="7"/>
  <c r="G97" i="11"/>
  <c r="E102" i="6"/>
  <c r="E103" i="6" s="1"/>
  <c r="F103" i="6" s="1"/>
  <c r="E107" i="7"/>
  <c r="F107" i="7" s="1"/>
  <c r="G44" i="11"/>
  <c r="G79" i="11"/>
  <c r="G56" i="11"/>
  <c r="G43" i="11"/>
  <c r="G101" i="11"/>
  <c r="G88" i="11"/>
  <c r="E106" i="6"/>
  <c r="F106" i="6" s="1"/>
  <c r="E110" i="7"/>
  <c r="G42" i="11"/>
  <c r="E82" i="6"/>
  <c r="F82" i="6" s="1"/>
  <c r="F81" i="6"/>
  <c r="E133" i="6"/>
  <c r="F133" i="6" s="1"/>
  <c r="E130" i="6"/>
  <c r="F130" i="6" s="1"/>
  <c r="G96" i="11"/>
  <c r="G103" i="11"/>
  <c r="G63" i="11"/>
  <c r="G67" i="11"/>
  <c r="G47" i="11"/>
  <c r="G40" i="11"/>
  <c r="G60" i="11"/>
  <c r="G78" i="11"/>
  <c r="G89" i="11"/>
  <c r="G53" i="11"/>
  <c r="G164" i="11"/>
  <c r="H164" i="11" s="1"/>
  <c r="E160" i="6" s="1"/>
  <c r="F160" i="6" s="1"/>
  <c r="G161" i="11"/>
  <c r="H161" i="11" s="1"/>
  <c r="E157" i="6" s="1"/>
  <c r="F157" i="6" s="1"/>
  <c r="G116" i="11"/>
  <c r="H116" i="11" s="1"/>
  <c r="E110" i="6" s="1"/>
  <c r="F110" i="6" s="1"/>
  <c r="G119" i="11"/>
  <c r="H119" i="11" s="1"/>
  <c r="G122" i="11"/>
  <c r="H122" i="11" s="1"/>
  <c r="E118" i="6" s="1"/>
  <c r="F118" i="6" s="1"/>
  <c r="G104" i="11"/>
  <c r="H104" i="11" s="1"/>
  <c r="G10" i="11"/>
  <c r="G32" i="11"/>
  <c r="G99" i="11"/>
  <c r="G33" i="11"/>
  <c r="G48" i="11"/>
  <c r="G64" i="11"/>
  <c r="G26" i="11"/>
  <c r="G37" i="11"/>
  <c r="G27" i="11"/>
  <c r="G76" i="11"/>
  <c r="G45" i="11"/>
  <c r="G55" i="11"/>
  <c r="G46" i="11"/>
  <c r="G16" i="11"/>
  <c r="G15" i="11"/>
  <c r="G80" i="11"/>
  <c r="G51" i="11"/>
  <c r="G77" i="11"/>
  <c r="D22" i="11"/>
  <c r="F22" i="11"/>
  <c r="G22" i="11" s="1"/>
  <c r="D23" i="11"/>
  <c r="F23" i="11"/>
  <c r="G23" i="11" s="1"/>
  <c r="C23" i="11"/>
  <c r="C22" i="11"/>
  <c r="C19" i="11"/>
  <c r="F14" i="11"/>
  <c r="G14" i="11" s="1"/>
  <c r="F17" i="11"/>
  <c r="G17" i="11" s="1"/>
  <c r="F18" i="11"/>
  <c r="G18" i="11" s="1"/>
  <c r="F19" i="11"/>
  <c r="G19" i="11" s="1"/>
  <c r="D14" i="11"/>
  <c r="D17" i="11"/>
  <c r="D18" i="11"/>
  <c r="D19" i="11"/>
  <c r="C18" i="11"/>
  <c r="C17" i="11"/>
  <c r="C14" i="11"/>
  <c r="C16" i="11"/>
  <c r="F11" i="11"/>
  <c r="G11" i="11" s="1"/>
  <c r="D11" i="11"/>
  <c r="D10" i="11"/>
  <c r="C11" i="11"/>
  <c r="C10" i="11"/>
  <c r="F7" i="11"/>
  <c r="G7" i="11" s="1"/>
  <c r="C7" i="11"/>
  <c r="E99" i="6" l="1"/>
  <c r="F99" i="6" s="1"/>
  <c r="G24" i="11"/>
  <c r="H24" i="11" s="1"/>
  <c r="E83" i="7"/>
  <c r="F102" i="6"/>
  <c r="G94" i="11"/>
  <c r="H94" i="11" s="1"/>
  <c r="E92" i="6" s="1"/>
  <c r="F92" i="6" s="1"/>
  <c r="E95" i="6"/>
  <c r="F95" i="6" s="1"/>
  <c r="E100" i="7"/>
  <c r="F100" i="7" s="1"/>
  <c r="E113" i="6"/>
  <c r="F113" i="6" s="1"/>
  <c r="E117" i="7"/>
  <c r="F117" i="7" s="1"/>
  <c r="E107" i="6"/>
  <c r="F107" i="6" s="1"/>
  <c r="E34" i="6"/>
  <c r="F34" i="6" s="1"/>
  <c r="E37" i="7"/>
  <c r="G84" i="11"/>
  <c r="H84" i="11" s="1"/>
  <c r="E69" i="6"/>
  <c r="E70" i="6" s="1"/>
  <c r="F70" i="6" s="1"/>
  <c r="F63" i="6"/>
  <c r="E55" i="6"/>
  <c r="F55" i="6" s="1"/>
  <c r="E67" i="7"/>
  <c r="F67" i="7" s="1"/>
  <c r="F103" i="7"/>
  <c r="E104" i="7"/>
  <c r="F104" i="7" s="1"/>
  <c r="G61" i="11"/>
  <c r="H61" i="11" s="1"/>
  <c r="E58" i="6" s="1"/>
  <c r="F58" i="6" s="1"/>
  <c r="F83" i="7"/>
  <c r="E84" i="7"/>
  <c r="F84" i="7" s="1"/>
  <c r="G28" i="11"/>
  <c r="H28" i="11" s="1"/>
  <c r="E79" i="7"/>
  <c r="F78" i="7"/>
  <c r="E111" i="7"/>
  <c r="F111" i="7" s="1"/>
  <c r="F110" i="7"/>
  <c r="F174" i="6"/>
  <c r="F178" i="6" s="1"/>
  <c r="F64" i="6"/>
  <c r="E65" i="6"/>
  <c r="F65" i="6" s="1"/>
  <c r="G5" i="11"/>
  <c r="H5" i="11" s="1"/>
  <c r="G8" i="11"/>
  <c r="G38" i="11"/>
  <c r="H38" i="11" s="1"/>
  <c r="G49" i="11"/>
  <c r="H49" i="11" s="1"/>
  <c r="G74" i="11"/>
  <c r="H74" i="11" s="1"/>
  <c r="G12" i="11"/>
  <c r="H12" i="11" s="1"/>
  <c r="G20" i="11"/>
  <c r="H20" i="11" s="1"/>
  <c r="F4" i="11"/>
  <c r="G4" i="11" s="1"/>
  <c r="D4" i="11"/>
  <c r="C4" i="11"/>
  <c r="D23" i="9"/>
  <c r="O75" i="11" s="1"/>
  <c r="D14" i="9"/>
  <c r="O21" i="11" s="1"/>
  <c r="O23" i="11" l="1"/>
  <c r="P23" i="11" s="1"/>
  <c r="P21" i="11"/>
  <c r="O79" i="11"/>
  <c r="P79" i="11" s="1"/>
  <c r="O80" i="11"/>
  <c r="P80" i="11" s="1"/>
  <c r="F69" i="6"/>
  <c r="E85" i="6"/>
  <c r="E95" i="7"/>
  <c r="E38" i="9"/>
  <c r="E9" i="6"/>
  <c r="F9" i="6" s="1"/>
  <c r="E6" i="8"/>
  <c r="F6" i="8" s="1"/>
  <c r="E6" i="9"/>
  <c r="F6" i="9" s="1"/>
  <c r="E7" i="7"/>
  <c r="F7" i="7" s="1"/>
  <c r="E52" i="6"/>
  <c r="F52" i="6" s="1"/>
  <c r="E20" i="9"/>
  <c r="E64" i="7"/>
  <c r="F64" i="7" s="1"/>
  <c r="E38" i="7"/>
  <c r="F37" i="7"/>
  <c r="E27" i="6"/>
  <c r="E28" i="6" s="1"/>
  <c r="E13" i="9"/>
  <c r="E27" i="7"/>
  <c r="E19" i="6"/>
  <c r="F19" i="6" s="1"/>
  <c r="E17" i="9"/>
  <c r="E18" i="7"/>
  <c r="E46" i="6"/>
  <c r="F46" i="6" s="1"/>
  <c r="E54" i="7"/>
  <c r="E30" i="9"/>
  <c r="E73" i="6"/>
  <c r="F73" i="6" s="1"/>
  <c r="E23" i="9"/>
  <c r="F23" i="9" s="1"/>
  <c r="E91" i="7"/>
  <c r="E87" i="7"/>
  <c r="F79" i="7"/>
  <c r="E80" i="7"/>
  <c r="F80" i="7" s="1"/>
  <c r="E37" i="6"/>
  <c r="E45" i="7"/>
  <c r="E26" i="9"/>
  <c r="E14" i="8"/>
  <c r="G2" i="11"/>
  <c r="H2" i="11" s="1"/>
  <c r="E6" i="6" s="1"/>
  <c r="F6" i="6" s="1"/>
  <c r="H8" i="11"/>
  <c r="D38" i="9"/>
  <c r="O85" i="11" s="1"/>
  <c r="D27" i="9"/>
  <c r="D26" i="9"/>
  <c r="D41" i="9"/>
  <c r="F41" i="9" s="1"/>
  <c r="D20" i="9"/>
  <c r="O50" i="11" s="1"/>
  <c r="D17" i="9"/>
  <c r="D10" i="9"/>
  <c r="F20" i="9" l="1"/>
  <c r="O29" i="11"/>
  <c r="E20" i="6"/>
  <c r="F20" i="6" s="1"/>
  <c r="O89" i="11"/>
  <c r="P89" i="11" s="1"/>
  <c r="O90" i="11"/>
  <c r="P90" i="11" s="1"/>
  <c r="F17" i="9"/>
  <c r="O35" i="11"/>
  <c r="O36" i="11"/>
  <c r="F38" i="9"/>
  <c r="O55" i="11"/>
  <c r="P55" i="11" s="1"/>
  <c r="O56" i="11"/>
  <c r="P56" i="11" s="1"/>
  <c r="E47" i="6"/>
  <c r="E28" i="7"/>
  <c r="F27" i="7"/>
  <c r="F26" i="9"/>
  <c r="E27" i="9"/>
  <c r="F27" i="9" s="1"/>
  <c r="E15" i="8"/>
  <c r="F14" i="8"/>
  <c r="F27" i="6"/>
  <c r="E39" i="7"/>
  <c r="F38" i="7"/>
  <c r="E19" i="7"/>
  <c r="F18" i="7"/>
  <c r="E46" i="7"/>
  <c r="F45" i="7"/>
  <c r="E13" i="6"/>
  <c r="E9" i="8"/>
  <c r="E9" i="9"/>
  <c r="E10" i="7"/>
  <c r="E88" i="7"/>
  <c r="F88" i="7" s="1"/>
  <c r="F87" i="7"/>
  <c r="E92" i="7"/>
  <c r="F92" i="7" s="1"/>
  <c r="F91" i="7"/>
  <c r="F30" i="9"/>
  <c r="E31" i="9"/>
  <c r="F31" i="9" s="1"/>
  <c r="F54" i="7"/>
  <c r="E55" i="7"/>
  <c r="E96" i="7"/>
  <c r="F95" i="7"/>
  <c r="E14" i="9"/>
  <c r="F14" i="9" s="1"/>
  <c r="F13" i="9"/>
  <c r="F37" i="6"/>
  <c r="E38" i="6"/>
  <c r="E74" i="6"/>
  <c r="F74" i="6" s="1"/>
  <c r="F85" i="6"/>
  <c r="E86" i="6"/>
  <c r="F86" i="6" s="1"/>
  <c r="F47" i="6"/>
  <c r="E48" i="6"/>
  <c r="F28" i="6"/>
  <c r="E29" i="6"/>
  <c r="D16" i="8"/>
  <c r="N29" i="11" s="1"/>
  <c r="P29" i="11" s="1"/>
  <c r="E21" i="6" l="1"/>
  <c r="N36" i="11"/>
  <c r="P36" i="11" s="1"/>
  <c r="P191" i="11" s="1"/>
  <c r="N35" i="11"/>
  <c r="P35" i="11" s="1"/>
  <c r="P192" i="11" s="1"/>
  <c r="E78" i="6"/>
  <c r="F78" i="6" s="1"/>
  <c r="E77" i="6"/>
  <c r="F77" i="6" s="1"/>
  <c r="F46" i="7"/>
  <c r="E47" i="7"/>
  <c r="E56" i="7"/>
  <c r="F55" i="7"/>
  <c r="F13" i="6"/>
  <c r="E14" i="6"/>
  <c r="E97" i="7"/>
  <c r="F97" i="7" s="1"/>
  <c r="F96" i="7"/>
  <c r="E16" i="8"/>
  <c r="F15" i="8"/>
  <c r="E11" i="7"/>
  <c r="F10" i="7"/>
  <c r="F19" i="7"/>
  <c r="E20" i="7"/>
  <c r="F39" i="7"/>
  <c r="E40" i="7"/>
  <c r="E10" i="9"/>
  <c r="F10" i="9" s="1"/>
  <c r="F9" i="9"/>
  <c r="F42" i="9" s="1"/>
  <c r="C8" i="10" s="1"/>
  <c r="E29" i="7"/>
  <c r="F28" i="7"/>
  <c r="F38" i="6"/>
  <c r="E39" i="6"/>
  <c r="F9" i="8"/>
  <c r="E22" i="6"/>
  <c r="F21" i="6"/>
  <c r="E49" i="6"/>
  <c r="F49" i="6" s="1"/>
  <c r="F48" i="6"/>
  <c r="E30" i="6"/>
  <c r="F29" i="6"/>
  <c r="F114" i="6" l="1"/>
  <c r="F177" i="6" s="1"/>
  <c r="F124" i="7"/>
  <c r="F127" i="7" s="1"/>
  <c r="F11" i="7"/>
  <c r="E12" i="7"/>
  <c r="F16" i="8"/>
  <c r="F39" i="8" s="1"/>
  <c r="E17" i="8"/>
  <c r="F17" i="8" s="1"/>
  <c r="F39" i="6"/>
  <c r="E40" i="6"/>
  <c r="E11" i="8"/>
  <c r="F11" i="8" s="1"/>
  <c r="E48" i="7"/>
  <c r="F47" i="7"/>
  <c r="E21" i="7"/>
  <c r="F20" i="7"/>
  <c r="F29" i="7"/>
  <c r="E30" i="7"/>
  <c r="E57" i="7"/>
  <c r="F56" i="7"/>
  <c r="E15" i="6"/>
  <c r="F14" i="6"/>
  <c r="F40" i="7"/>
  <c r="E41" i="7"/>
  <c r="E23" i="6"/>
  <c r="F22" i="6"/>
  <c r="E31" i="6"/>
  <c r="F31" i="6" s="1"/>
  <c r="F30" i="6"/>
  <c r="C7" i="10" l="1"/>
  <c r="E41" i="6"/>
  <c r="F40" i="6"/>
  <c r="F30" i="7"/>
  <c r="E31" i="7"/>
  <c r="E22" i="7"/>
  <c r="F21" i="7"/>
  <c r="E49" i="7"/>
  <c r="F48" i="7"/>
  <c r="F41" i="7"/>
  <c r="E42" i="7"/>
  <c r="F42" i="7" s="1"/>
  <c r="E16" i="6"/>
  <c r="F16" i="6" s="1"/>
  <c r="F15" i="6"/>
  <c r="F12" i="7"/>
  <c r="E13" i="7"/>
  <c r="E58" i="7"/>
  <c r="F57" i="7"/>
  <c r="E24" i="6"/>
  <c r="F24" i="6" s="1"/>
  <c r="F23" i="6"/>
  <c r="E14" i="7" l="1"/>
  <c r="F13" i="7"/>
  <c r="E50" i="7"/>
  <c r="F49" i="7"/>
  <c r="E23" i="7"/>
  <c r="F22" i="7"/>
  <c r="F58" i="7"/>
  <c r="E59" i="7"/>
  <c r="E32" i="7"/>
  <c r="F31" i="7"/>
  <c r="F41" i="6"/>
  <c r="E42" i="6"/>
  <c r="E43" i="6" l="1"/>
  <c r="F43" i="6" s="1"/>
  <c r="F42" i="6"/>
  <c r="E33" i="7"/>
  <c r="F32" i="7"/>
  <c r="E60" i="7"/>
  <c r="F59" i="7"/>
  <c r="E24" i="7"/>
  <c r="F24" i="7" s="1"/>
  <c r="F23" i="7"/>
  <c r="E51" i="7"/>
  <c r="F51" i="7" s="1"/>
  <c r="F50" i="7"/>
  <c r="E15" i="7"/>
  <c r="F15" i="7" s="1"/>
  <c r="F14" i="7"/>
  <c r="F59" i="6" l="1"/>
  <c r="F176" i="6" s="1"/>
  <c r="F179" i="6" s="1"/>
  <c r="C5" i="10" s="1"/>
  <c r="E34" i="7"/>
  <c r="F34" i="7" s="1"/>
  <c r="F33" i="7"/>
  <c r="E61" i="7"/>
  <c r="F61" i="7" s="1"/>
  <c r="F60" i="7"/>
  <c r="F74" i="7" l="1"/>
  <c r="F126" i="7" s="1"/>
  <c r="F128" i="7" s="1"/>
  <c r="C6" i="10" s="1"/>
  <c r="C9" i="10" s="1"/>
  <c r="C10" i="10" l="1"/>
  <c r="C12" i="10" s="1"/>
</calcChain>
</file>

<file path=xl/sharedStrings.xml><?xml version="1.0" encoding="utf-8"?>
<sst xmlns="http://schemas.openxmlformats.org/spreadsheetml/2006/main" count="1156" uniqueCount="467">
  <si>
    <t>S.No</t>
  </si>
  <si>
    <t>Norms</t>
  </si>
  <si>
    <t>Description</t>
  </si>
  <si>
    <t>Unit</t>
  </si>
  <si>
    <t>Quantity</t>
  </si>
  <si>
    <t>Unit Rate
(AFN)</t>
  </si>
  <si>
    <t>Total 
(AFN)</t>
  </si>
  <si>
    <t>A.0</t>
  </si>
  <si>
    <t>Sign Board</t>
  </si>
  <si>
    <t>Note: Supply and install project signboards made from metallic 200X100 cm, design of signboard shall be approved by UNICEF</t>
  </si>
  <si>
    <t>A.1</t>
  </si>
  <si>
    <t>Site preparation</t>
  </si>
  <si>
    <t>Note: Site preparation this include site leveling (excavation or backfilling) removing any trees, vegetation, debris, or other obstructions from the construction site as per specification and engineers directions with all required activities.</t>
  </si>
  <si>
    <t>m2</t>
  </si>
  <si>
    <t>A.2</t>
  </si>
  <si>
    <r>
      <rPr>
        <b/>
        <sz val="11"/>
        <color theme="1"/>
        <rFont val="Calibri Light"/>
        <family val="2"/>
        <scheme val="major"/>
      </rPr>
      <t>Excavation</t>
    </r>
    <r>
      <rPr>
        <sz val="11"/>
        <color theme="1"/>
        <rFont val="Calibri Light"/>
        <family val="2"/>
        <scheme val="major"/>
      </rPr>
      <t xml:space="preserve"> </t>
    </r>
  </si>
  <si>
    <t>Note: Excavation of all types of lands for foundation, Stairs, Walkway and Ramp as per design drawings and specifications with all required activities</t>
  </si>
  <si>
    <t>A.3</t>
  </si>
  <si>
    <t>Stone masonry</t>
  </si>
  <si>
    <t>Note: Stone masonry in foundations and above foundation, with M1:4 as per design drawings, specification and engineers’ directions with all required activities</t>
  </si>
  <si>
    <t>A.4</t>
  </si>
  <si>
    <t>Back filling</t>
  </si>
  <si>
    <t>Note: filling with soil including levelling and compaction of building floor  as per design drawings, specification, and engineer directions with all required activities.</t>
  </si>
  <si>
    <t>A.5</t>
  </si>
  <si>
    <t>Boulders</t>
  </si>
  <si>
    <t>Note: Boulders placing with compaction for building floor and sidewalks with thickness of 15 cm as per design drawings, specification, and engineer directions with all required activities.</t>
  </si>
  <si>
    <t>A.6</t>
  </si>
  <si>
    <r>
      <rPr>
        <b/>
        <sz val="11"/>
        <color rgb="FF000000"/>
        <rFont val="Calibri Light"/>
        <family val="2"/>
        <scheme val="major"/>
      </rPr>
      <t>PCC (M150)</t>
    </r>
    <r>
      <rPr>
        <sz val="11"/>
        <color rgb="FF000000"/>
        <rFont val="Calibri Light"/>
        <family val="2"/>
        <scheme val="major"/>
      </rPr>
      <t xml:space="preserve"> </t>
    </r>
  </si>
  <si>
    <t>Note: PCC (M150) with formworks as per design drawings, specification and engineers’ directions with all required activities</t>
  </si>
  <si>
    <t>A.7</t>
  </si>
  <si>
    <t>RCC (M250)</t>
  </si>
  <si>
    <t>Note: RCC (M250) with form works as per design drawings, specification and engineers’ directions with all required activities</t>
  </si>
  <si>
    <t>A.8</t>
  </si>
  <si>
    <t>Burnt brick masonry</t>
  </si>
  <si>
    <t>Note: Burnt brick masonry with M1:4 as per design drawings, specification and engineers’ directions with all required activities</t>
  </si>
  <si>
    <t>A.9</t>
  </si>
  <si>
    <r>
      <rPr>
        <b/>
        <sz val="11"/>
        <color theme="1"/>
        <rFont val="Calibri Light"/>
        <family val="2"/>
        <scheme val="major"/>
      </rPr>
      <t>Burnt brick pieces</t>
    </r>
    <r>
      <rPr>
        <sz val="11"/>
        <color theme="1"/>
        <rFont val="Calibri Light"/>
        <family val="2"/>
        <scheme val="major"/>
      </rPr>
      <t xml:space="preserve"> </t>
    </r>
  </si>
  <si>
    <t>Note: Burnt brick pieces for insulation as per design drawings, specification and engineers’ directions with all required activities</t>
  </si>
  <si>
    <t>A.10</t>
  </si>
  <si>
    <t>Construction of blackboard</t>
  </si>
  <si>
    <t>Note: Construction of blackboard with cement mortar along with special paint application as per design drawings, specification and engineers’ directions with all required activities</t>
  </si>
  <si>
    <t>B.1</t>
  </si>
  <si>
    <t>Supply and installation of wooden windows</t>
  </si>
  <si>
    <t>Note:Supply and installation of wooden windows, including accessories, and aluminum fly screens as per design drawings, specification and engineers’ directions with all required activities</t>
  </si>
  <si>
    <t>B.2</t>
  </si>
  <si>
    <t>Supply and installation of wooden doors</t>
  </si>
  <si>
    <t>Note: Supply and installation of wooden doors, including accessories as per design drawings, specification and engineers’ directions with all required activities</t>
  </si>
  <si>
    <t>B.3</t>
  </si>
  <si>
    <t>cement plaster</t>
  </si>
  <si>
    <t>Note: Interior cement plaster for walls and ceilings with M1:3 as per design drawings, specification and engineers’ directions with all required activities</t>
  </si>
  <si>
    <t>B.5</t>
  </si>
  <si>
    <t>Marbal</t>
  </si>
  <si>
    <t>Note: Afghan white marble for windows sill (bottom) with 2.5cm thickness as per design drawings, specification and engineers’ directions with all required activities</t>
  </si>
  <si>
    <t>B.6</t>
  </si>
  <si>
    <t>Stone pointing</t>
  </si>
  <si>
    <t>Note: Stone masonry (beaded pointing) with M1:3 as per design drawings, specification and engineers’ directions with all required activities</t>
  </si>
  <si>
    <t>B.7</t>
  </si>
  <si>
    <t>Wooden frame installation for blackboard</t>
  </si>
  <si>
    <t>Note: Wooden frame installation for blackboard as per design drawings, specification and engineers’ directions with all required activities.</t>
  </si>
  <si>
    <t>B.8</t>
  </si>
  <si>
    <t>construction of chimney</t>
  </si>
  <si>
    <t>Note: Complete construction of chimney, concrete pipe, brickworks, chimney cap, precast concrete chimney cover and GI sheet as per design drawings, specification and engineers’ directions with all required activities.</t>
  </si>
  <si>
    <t>B.9</t>
  </si>
  <si>
    <t>Vertical roof gutters</t>
  </si>
  <si>
    <t>Note: Vertical roof gutters from GI sheet 22 gauge 12x20 cm as per design drawings, specification and engineers’ directions with all required activities.</t>
  </si>
  <si>
    <t>B.10</t>
  </si>
  <si>
    <t>Interior latex wall and ceilling painting</t>
  </si>
  <si>
    <t>Note: Interior latex wall and ceilling painting 75 % (3 coat) with plaster texture filling as per design drawings, specification and engineers’ directions with all required activities</t>
  </si>
  <si>
    <t>B.11</t>
  </si>
  <si>
    <t>Isogum (Waterproofing)</t>
  </si>
  <si>
    <t>Note: Isogum (Waterproofing) 5mm thick as per design drawings, specification and engineers’ directions with all required activities.</t>
  </si>
  <si>
    <t>B.12</t>
  </si>
  <si>
    <t>Exterior latex wall and parapet painting</t>
  </si>
  <si>
    <t>Note: Exterior latex wall and parapet painting 100 % (3 coat) with plaster texture filling as per design drawings, specification and engineers’ directions with all required activities</t>
  </si>
  <si>
    <t>B.13</t>
  </si>
  <si>
    <t>Handrails installation</t>
  </si>
  <si>
    <t>Note: Handrails installation as per design drawings, specification and engineers’ directions with all required activities</t>
  </si>
  <si>
    <t>B.14</t>
  </si>
  <si>
    <r>
      <rPr>
        <b/>
        <sz val="11"/>
        <color theme="1"/>
        <rFont val="Calibri Light"/>
        <family val="2"/>
        <scheme val="major"/>
      </rPr>
      <t>Covering parapet wall with 24 gauge GI</t>
    </r>
    <r>
      <rPr>
        <sz val="11"/>
        <color theme="1"/>
        <rFont val="Calibri Light"/>
        <family val="2"/>
        <scheme val="major"/>
      </rPr>
      <t xml:space="preserve"> </t>
    </r>
  </si>
  <si>
    <t>Note: Covering the top of the parapet wall with 24 gauge GI sheet as per design drawings, specification and engineers’ directions with all required activities.</t>
  </si>
  <si>
    <t>C.1</t>
  </si>
  <si>
    <t>Lights</t>
  </si>
  <si>
    <t>Note: LED surface mounting fixture 18 X 18 X 4 cm 25W 220V 50hz as per design drawings, specification and engineers’ directions with all required activities.</t>
  </si>
  <si>
    <t>C.2</t>
  </si>
  <si>
    <t>Double pole switches</t>
  </si>
  <si>
    <t>Note: Double pole switches 10 Amps under plaster as per design drawings, specification and engineers’ directions with all required activities.</t>
  </si>
  <si>
    <t>C.2.a</t>
  </si>
  <si>
    <t>C.3</t>
  </si>
  <si>
    <t xml:space="preserve">Single pole switches </t>
  </si>
  <si>
    <t>Note: Single pole switches 10 Amps under plaster as per design drawings, specification and engineers’ directions with all required activities.</t>
  </si>
  <si>
    <t>C.3.a</t>
  </si>
  <si>
    <t>C.4</t>
  </si>
  <si>
    <t xml:space="preserve">Socket 16 Amp </t>
  </si>
  <si>
    <t>Note: Socket 16 Amp under plaster as per design drawings, specification and engineers’ directions with all required activities.</t>
  </si>
  <si>
    <t>C.4.a</t>
  </si>
  <si>
    <t>C.5</t>
  </si>
  <si>
    <t xml:space="preserve">Copper Wire 1 X 2.5mm² for lighting </t>
  </si>
  <si>
    <t>Note: Copper Wire 1 X 2.5mm² for lighting as per design drawings, specification and engineers’ directions with all required activities.</t>
  </si>
  <si>
    <t>C.5.a</t>
  </si>
  <si>
    <t>C.6</t>
  </si>
  <si>
    <t>Copper Wire 1 X 4mm² for power</t>
  </si>
  <si>
    <t>Copper Wire 1 X 4mm² for lighting as per design drawings, specification and engineers’ directions with all required activities.</t>
  </si>
  <si>
    <t>C.6.a</t>
  </si>
  <si>
    <t>C.7</t>
  </si>
  <si>
    <t xml:space="preserve">PVC conduit 1" or 25mm </t>
  </si>
  <si>
    <t>Note: PVC conduit 1" or 25mm including fittings  as per design drawings, specification and engineers’ directions with all required activities.</t>
  </si>
  <si>
    <t>C.7.a</t>
  </si>
  <si>
    <t>C.8</t>
  </si>
  <si>
    <t>PVC conduit 3" or 75mm</t>
  </si>
  <si>
    <t>Note:PVC conduit 3" or 75mm including fittings  as per design drawings, specification and engineers’ directions with all required activities.</t>
  </si>
  <si>
    <t>C.8.a</t>
  </si>
  <si>
    <t>C.9</t>
  </si>
  <si>
    <t>Copper Cable 3 X25mm² or 2 X 25mm² + 1 X25mm²</t>
  </si>
  <si>
    <t>Note: Copper Cable3 X25mm² or 2 X 25mm² + 1 X25mm² for lighting as per design drawings, specification and engineers’ directions with all required activities.</t>
  </si>
  <si>
    <t>C.9.a</t>
  </si>
  <si>
    <t>C.10</t>
  </si>
  <si>
    <t>Grounding rods (Cu) 2.5 m length 16mm diameter</t>
  </si>
  <si>
    <t>Note: Grounding rods (Cu) 2.5 m length 16mm diameter  as per design drawings, specification and engineers’ directions with all required activities.</t>
  </si>
  <si>
    <t>C.10.a</t>
  </si>
  <si>
    <t>C.11</t>
  </si>
  <si>
    <t>Circuit breaker 20 Amp</t>
  </si>
  <si>
    <t>Note: Circuit breaker 20 Amp for power receptacle as per design drawings, specification and engineers’ directions with all required activities.</t>
  </si>
  <si>
    <t>C.11.a</t>
  </si>
  <si>
    <t>C.12</t>
  </si>
  <si>
    <t>Circuit breaker 10 Amp</t>
  </si>
  <si>
    <t>Note: Circuit breaker 10 Amp for lighting as per design drawings, specification and engineers’ directions with all required activities.</t>
  </si>
  <si>
    <t>C.12.a</t>
  </si>
  <si>
    <t>C.13</t>
  </si>
  <si>
    <t xml:space="preserve">Distribution Box 30 x 45cm 22 gauge </t>
  </si>
  <si>
    <t>Note: Distribution Box 30 x 45cm 22 gauge  as per design drawings, specification and engineers’ directions with all required activities.</t>
  </si>
  <si>
    <t>C.13.a</t>
  </si>
  <si>
    <t>C.14</t>
  </si>
  <si>
    <t>MCB 63 Apms</t>
  </si>
  <si>
    <t>Note: MCB 63 Apms for distribtion box Two port (Single Phase) as per design drawings, specification and engineers’ directions with all required activities.</t>
  </si>
  <si>
    <t>C.14.a</t>
  </si>
  <si>
    <t>C.15</t>
  </si>
  <si>
    <t>Joint box</t>
  </si>
  <si>
    <t>Note: Joint box as per design drawings, specification and engineers’ directions with all required activities.</t>
  </si>
  <si>
    <t>C.15.a</t>
  </si>
  <si>
    <t>C.16</t>
  </si>
  <si>
    <t>Insulation Tape</t>
  </si>
  <si>
    <t>Note: Insulation Tape as per design drawings, specification and engineers’ directions with all required activities.</t>
  </si>
  <si>
    <t>C.16.a</t>
  </si>
  <si>
    <t>C.17</t>
  </si>
  <si>
    <t>Single device gnag (Boxes)</t>
  </si>
  <si>
    <t>Note: Single device gnag (Boxes) as per design drawings, specification and engineers’ directions with all required activities.</t>
  </si>
  <si>
    <t>C.17.a</t>
  </si>
  <si>
    <t>C.18</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</si>
  <si>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</si>
  <si>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t>No</t>
  </si>
  <si>
    <t>C.19</t>
  </si>
  <si>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</si>
  <si>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t>C.20</t>
  </si>
  <si>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</si>
  <si>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t>C.21</t>
  </si>
  <si>
    <t xml:space="preserve">Supply and Installation of high quality GI structure for mounting of SOLAR PANELS frame / structure, completing of works with all its included details.
</t>
  </si>
  <si>
    <t>set</t>
  </si>
  <si>
    <t>C.22</t>
  </si>
  <si>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</si>
  <si>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t>C.23</t>
  </si>
  <si>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</si>
  <si>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m</t>
  </si>
  <si>
    <t>C.24</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</si>
  <si>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</si>
  <si>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Item</t>
  </si>
  <si>
    <t>Unit cost(Afs)</t>
  </si>
  <si>
    <t>Filling of Extra Soil (With Loading Unloading)</t>
  </si>
  <si>
    <r>
      <t>m</t>
    </r>
    <r>
      <rPr>
        <vertAlign val="superscript"/>
        <sz val="11"/>
        <rFont val="Calibri Light"/>
        <family val="2"/>
        <scheme val="major"/>
      </rPr>
      <t>3</t>
    </r>
    <r>
      <rPr>
        <sz val="11"/>
        <color theme="1"/>
        <rFont val="Calibri"/>
        <family val="2"/>
        <scheme val="minor"/>
      </rPr>
      <t/>
    </r>
  </si>
  <si>
    <t>Crashed Gravel (18mm-25mm)</t>
  </si>
  <si>
    <t>Sand with transportation</t>
  </si>
  <si>
    <t>Cement with Transportation</t>
  </si>
  <si>
    <t>Bag</t>
  </si>
  <si>
    <t>Water</t>
  </si>
  <si>
    <t>Lit</t>
  </si>
  <si>
    <t>Steel Bars With Transportation</t>
  </si>
  <si>
    <t>KG</t>
  </si>
  <si>
    <t>Stone with transportation</t>
  </si>
  <si>
    <t xml:space="preserve">Sign Board for Project </t>
  </si>
  <si>
    <t>Ls</t>
  </si>
  <si>
    <t xml:space="preserve">Site Cleaning </t>
  </si>
  <si>
    <t xml:space="preserve">Skilled Labor </t>
  </si>
  <si>
    <t>md</t>
  </si>
  <si>
    <t xml:space="preserve">Unskilled Labor </t>
  </si>
  <si>
    <t xml:space="preserve">Concrete Mixing Machine </t>
  </si>
  <si>
    <t>hr</t>
  </si>
  <si>
    <t xml:space="preserve">Removal of Extra Soil (With Loading Unloading) </t>
  </si>
  <si>
    <t>Excavator (Back Hoes) With Loading and Unloading, Complete</t>
  </si>
  <si>
    <t>m³</t>
  </si>
  <si>
    <t>Filling with boulders</t>
  </si>
  <si>
    <t>Wooden Form works</t>
  </si>
  <si>
    <r>
      <t>m</t>
    </r>
    <r>
      <rPr>
        <vertAlign val="superscript"/>
        <sz val="11"/>
        <rFont val="Calibri Light"/>
        <family val="2"/>
        <scheme val="major"/>
      </rPr>
      <t>2</t>
    </r>
  </si>
  <si>
    <t>Brick with transportation</t>
  </si>
  <si>
    <t>Brick Peaces</t>
  </si>
  <si>
    <t>Supply and installation of windows With oil painting and All required activities</t>
  </si>
  <si>
    <t>Supply and installation door with oil painting and all required activities</t>
  </si>
  <si>
    <t>Supply and installation of marble</t>
  </si>
  <si>
    <t>Supply and installation of wooden Frame for board with all required activities</t>
  </si>
  <si>
    <t>Supply and installation chimney pipe</t>
  </si>
  <si>
    <t>Supply and installation of chimney cover</t>
  </si>
  <si>
    <t>Supply and installation of roof gutters</t>
  </si>
  <si>
    <t>75% Paint with painting with all required activities</t>
  </si>
  <si>
    <t>supply and installation of isogum</t>
  </si>
  <si>
    <t>100% Paint with painting with all required activities</t>
  </si>
  <si>
    <t>Gi Sheet</t>
  </si>
  <si>
    <t>Supply and installation of handrailings</t>
  </si>
  <si>
    <t xml:space="preserve">Supply and installation of LED Lights </t>
  </si>
  <si>
    <t>Single pole switches 10 Amps</t>
  </si>
  <si>
    <t>Copper Wire 2.5mm 2</t>
  </si>
  <si>
    <t>Copper Wire 4mm2</t>
  </si>
  <si>
    <t>PVC conduit 25 mm</t>
  </si>
  <si>
    <t>PVC conduit 75mm</t>
  </si>
  <si>
    <t>Copper Cable 3x25mm2</t>
  </si>
  <si>
    <t>Grounding Rod</t>
  </si>
  <si>
    <t>Circuit breaker 20amp</t>
  </si>
  <si>
    <t>Circuit breaker 10 amp</t>
  </si>
  <si>
    <t>Distribution Box</t>
  </si>
  <si>
    <t>Solar Panesl</t>
  </si>
  <si>
    <t>Power inverter</t>
  </si>
  <si>
    <t>Batteries</t>
  </si>
  <si>
    <t>Solar frame</t>
  </si>
  <si>
    <t>Junction Box</t>
  </si>
  <si>
    <t>Coper conductor for batteries</t>
  </si>
  <si>
    <t xml:space="preserve">Shade structure </t>
  </si>
  <si>
    <r>
      <t>m</t>
    </r>
    <r>
      <rPr>
        <vertAlign val="superscript"/>
        <sz val="11"/>
        <color theme="1"/>
        <rFont val="Calibri Light"/>
        <family val="2"/>
      </rPr>
      <t>2</t>
    </r>
  </si>
  <si>
    <t>Construction of 6+1 Classrooms</t>
  </si>
  <si>
    <t>A-Civil Works</t>
  </si>
  <si>
    <t>A.0.a</t>
  </si>
  <si>
    <t>Sign board</t>
  </si>
  <si>
    <t>A.1.a</t>
  </si>
  <si>
    <t>Building Area</t>
  </si>
  <si>
    <r>
      <t>m</t>
    </r>
    <r>
      <rPr>
        <vertAlign val="superscript"/>
        <sz val="11"/>
        <color theme="1"/>
        <rFont val="Calibri Light"/>
        <family val="2"/>
        <scheme val="major"/>
      </rPr>
      <t>2</t>
    </r>
  </si>
  <si>
    <t>A.1.b</t>
  </si>
  <si>
    <t>Demolition of Existing Building</t>
  </si>
  <si>
    <t>Lump Sum</t>
  </si>
  <si>
    <t>A.2.a</t>
  </si>
  <si>
    <t>Foundation</t>
  </si>
  <si>
    <r>
      <t>m</t>
    </r>
    <r>
      <rPr>
        <vertAlign val="superscript"/>
        <sz val="11"/>
        <color theme="1"/>
        <rFont val="Calibri Light"/>
        <family val="2"/>
        <scheme val="major"/>
      </rPr>
      <t>3</t>
    </r>
  </si>
  <si>
    <t>A.2.b</t>
  </si>
  <si>
    <t>Stairs</t>
  </si>
  <si>
    <t>A.2.c</t>
  </si>
  <si>
    <t>Walkway</t>
  </si>
  <si>
    <t>A.2.d</t>
  </si>
  <si>
    <t>Ramp</t>
  </si>
  <si>
    <t>A.3.a</t>
  </si>
  <si>
    <t>A.3.b</t>
  </si>
  <si>
    <t>A.3.c</t>
  </si>
  <si>
    <t>A.3.d</t>
  </si>
  <si>
    <t>A.3.e</t>
  </si>
  <si>
    <t>Flowers Pot</t>
  </si>
  <si>
    <t>A.3.f</t>
  </si>
  <si>
    <t>Stone Masonry above foundation</t>
  </si>
  <si>
    <t>A.4.a</t>
  </si>
  <si>
    <t>Back filling Foundation</t>
  </si>
  <si>
    <t>A.4.b</t>
  </si>
  <si>
    <t>Back filling Stairs</t>
  </si>
  <si>
    <t>A.4.c</t>
  </si>
  <si>
    <t>Back filling Walkway</t>
  </si>
  <si>
    <t>A.4.d</t>
  </si>
  <si>
    <t>Back Filling Ramp</t>
  </si>
  <si>
    <t>A.4.e</t>
  </si>
  <si>
    <t>Buliding floor</t>
  </si>
  <si>
    <t>A.5.a</t>
  </si>
  <si>
    <t>Inside of Building and walkway</t>
  </si>
  <si>
    <t>A.6.a</t>
  </si>
  <si>
    <t>Floor</t>
  </si>
  <si>
    <t>A.6.b</t>
  </si>
  <si>
    <t>A.6.c</t>
  </si>
  <si>
    <t>A.6.d</t>
  </si>
  <si>
    <t>A.6.e</t>
  </si>
  <si>
    <t>Roof</t>
  </si>
  <si>
    <t>A.6.f</t>
  </si>
  <si>
    <t>Windows sill (bottom)</t>
  </si>
  <si>
    <t>A.6.g</t>
  </si>
  <si>
    <t>A.7.a</t>
  </si>
  <si>
    <t>Ring Beam</t>
  </si>
  <si>
    <t>A.7.b</t>
  </si>
  <si>
    <t>Drope Beams</t>
  </si>
  <si>
    <t>A.7.c</t>
  </si>
  <si>
    <t>Slabs</t>
  </si>
  <si>
    <t>A.7.d</t>
  </si>
  <si>
    <t>Parapet</t>
  </si>
  <si>
    <t>A.8.a</t>
  </si>
  <si>
    <t>Walls</t>
  </si>
  <si>
    <t>A.9.a</t>
  </si>
  <si>
    <t>A.10.a</t>
  </si>
  <si>
    <t>Blackboard</t>
  </si>
  <si>
    <t>Total of A- Civil Works</t>
  </si>
  <si>
    <t>B Finishing</t>
  </si>
  <si>
    <t>Note:Supply and installation of wooden windows, Oil painting, including accessories, glasses and aluminum fly screens as per design drawings, specification and engineers’ directions with all required activities</t>
  </si>
  <si>
    <t>B.1.a</t>
  </si>
  <si>
    <t>Windows 1</t>
  </si>
  <si>
    <t>B.1.b</t>
  </si>
  <si>
    <t>Windows 2</t>
  </si>
  <si>
    <t>B.1.c</t>
  </si>
  <si>
    <t>Windows 3</t>
  </si>
  <si>
    <t>Note: Supply and installation of wooden doors,Oil painting, including accessories and glasses as per design drawings, specification and engineers’ directions with all required activities</t>
  </si>
  <si>
    <t>B.2.a</t>
  </si>
  <si>
    <t>Door 1</t>
  </si>
  <si>
    <t>B.2.b</t>
  </si>
  <si>
    <t>Door 2</t>
  </si>
  <si>
    <t>B.2.c</t>
  </si>
  <si>
    <t>Door 3</t>
  </si>
  <si>
    <t>Interior cement plaster</t>
  </si>
  <si>
    <t>B.3.a</t>
  </si>
  <si>
    <t>B.3.b</t>
  </si>
  <si>
    <t>Ceiling</t>
  </si>
  <si>
    <t>B.4</t>
  </si>
  <si>
    <t>Exterior cement plaster</t>
  </si>
  <si>
    <t>Note: Exterior cement plaster for walls and parapets with M1:3 as per design drawings, specification and engineers’ directions with all required activities</t>
  </si>
  <si>
    <t>B.4.a</t>
  </si>
  <si>
    <t>B.4.b</t>
  </si>
  <si>
    <t>B.5.a</t>
  </si>
  <si>
    <t>Windows1</t>
  </si>
  <si>
    <t>B.5.b</t>
  </si>
  <si>
    <t>Windows2</t>
  </si>
  <si>
    <t>B.6.a</t>
  </si>
  <si>
    <t>Plinth</t>
  </si>
  <si>
    <t>B.6.b</t>
  </si>
  <si>
    <t>B.7.a</t>
  </si>
  <si>
    <t>Wooden Frame for black board</t>
  </si>
  <si>
    <t>Lm</t>
  </si>
  <si>
    <t>B.8.a</t>
  </si>
  <si>
    <t>Chimney</t>
  </si>
  <si>
    <t>B.9.a</t>
  </si>
  <si>
    <t>Gutters work (Vertical from GI sheet 24 gage 12X20 cm)</t>
  </si>
  <si>
    <t>B.10.a</t>
  </si>
  <si>
    <t>B.11.a</t>
  </si>
  <si>
    <t>B.11.b</t>
  </si>
  <si>
    <t>B.12.a</t>
  </si>
  <si>
    <t>B.12.b</t>
  </si>
  <si>
    <t>B.13.a</t>
  </si>
  <si>
    <t>Handrail</t>
  </si>
  <si>
    <t>B.14.a</t>
  </si>
  <si>
    <t>Total of B- Finishing</t>
  </si>
  <si>
    <t>C Electrical Works</t>
  </si>
  <si>
    <t>C.1.a</t>
  </si>
  <si>
    <t>LED Lights</t>
  </si>
  <si>
    <t>Copper Wire</t>
  </si>
  <si>
    <t>PVC conduit</t>
  </si>
  <si>
    <t>Copper Cable</t>
  </si>
  <si>
    <t>Set</t>
  </si>
  <si>
    <t>Circuit breaker</t>
  </si>
  <si>
    <t>Roll</t>
  </si>
  <si>
    <t>Total of C- Electrical</t>
  </si>
  <si>
    <t xml:space="preserve">Summary </t>
  </si>
  <si>
    <t>Grand Total</t>
  </si>
  <si>
    <t>Construction of 4 + 1 Dry Latrine</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</si>
  <si>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</si>
  <si>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</si>
  <si>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</si>
  <si>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</si>
  <si>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</si>
  <si>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</si>
  <si>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</si>
  <si>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</si>
  <si>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</si>
  <si>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</si>
  <si>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</si>
  <si>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filling</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</si>
  <si>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</si>
  <si>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</si>
  <si>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</si>
  <si>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</si>
  <si>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</si>
  <si>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</si>
  <si>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</si>
  <si>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</si>
  <si>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</si>
  <si>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</si>
  <si>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</si>
  <si>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</si>
  <si>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</si>
  <si>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</si>
  <si>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</si>
  <si>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</si>
  <si>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</si>
  <si>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</si>
  <si>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</si>
  <si>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</si>
  <si>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</si>
  <si>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</si>
  <si>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</si>
  <si>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</si>
  <si>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</si>
  <si>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</si>
  <si>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</si>
  <si>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</si>
  <si>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</si>
  <si>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</si>
  <si>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</si>
  <si>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</si>
  <si>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</si>
  <si>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</si>
  <si>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</si>
  <si>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</si>
  <si>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  (hand wash facility) complete Set</t>
  </si>
  <si>
    <t>Note: Water tank (30x60x105) GI sheet 18 gauge ,hand wash basin GI sheet 18 gauge, water tap and with water inlet and sewerge pipes as per design drawings, specification and engineers’ directions with all required activities.</t>
  </si>
  <si>
    <t>B13.1a</t>
  </si>
  <si>
    <t>Water tank</t>
  </si>
  <si>
    <t>Construction of Hand Washing Facility</t>
  </si>
  <si>
    <t xml:space="preserve">Description of Work and Activities </t>
  </si>
  <si>
    <t>Construction Area</t>
  </si>
  <si>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</si>
  <si>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</si>
  <si>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</si>
  <si>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</si>
  <si>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</si>
  <si>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</si>
  <si>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with underlaying crash gravel layer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</si>
  <si>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</si>
  <si>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</si>
  <si>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</si>
  <si>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</si>
  <si>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</si>
  <si>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</si>
  <si>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Water Tank</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</si>
  <si>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</si>
  <si>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</si>
  <si>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</si>
  <si>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</si>
  <si>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</si>
  <si>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</si>
  <si>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</si>
  <si>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</si>
  <si>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</si>
  <si>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</si>
  <si>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</si>
  <si>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Construction of Boundary Wall</t>
  </si>
  <si>
    <t>Boundary Wall length</t>
  </si>
  <si>
    <t>L.m</t>
  </si>
  <si>
    <t>Note: Excavation of all types of lands for foundation as per design drawings and specifications with all required activities</t>
  </si>
  <si>
    <t>Foundation for gate</t>
  </si>
  <si>
    <t>Foundation Under Walls</t>
  </si>
  <si>
    <t>Backfilling</t>
  </si>
  <si>
    <t>Note: filling with soil including levelling and compaction  as per design drawings, specification, and engineer directions with all required activities.</t>
  </si>
  <si>
    <t>Backfilling under walls</t>
  </si>
  <si>
    <t>Plaster Work</t>
  </si>
  <si>
    <t>Note: plaster walls motor shall be M1:3 as per design drawings, specification and engineers’ directions with all required activities</t>
  </si>
  <si>
    <t>Wall</t>
  </si>
  <si>
    <t>At the top of Stone Masonry</t>
  </si>
  <si>
    <t>At the top of burnt brick wall</t>
  </si>
  <si>
    <t>A.8.b</t>
  </si>
  <si>
    <t>Footing</t>
  </si>
  <si>
    <t>Main Gate</t>
  </si>
  <si>
    <t>Note: Supply and installation steel gates for school entrance as per design drawings, specification and engineers’ directions with all required activities</t>
  </si>
  <si>
    <t>Main Gate (3m × 2.2m)</t>
  </si>
  <si>
    <t>no</t>
  </si>
  <si>
    <t>A.9.b</t>
  </si>
  <si>
    <t>Pedestrain Gate (1.2m × 2.2m)</t>
  </si>
  <si>
    <t>Stone Pointing</t>
  </si>
  <si>
    <t>Painting Works</t>
  </si>
  <si>
    <t>Construction of Mohamadia
School</t>
  </si>
  <si>
    <t>SUMMARY OF ELEMENTS</t>
  </si>
  <si>
    <t>TOTAL
AFN</t>
  </si>
  <si>
    <t>Site mobilization and de-mobilization</t>
  </si>
  <si>
    <t>Construction of 6 + 1 classrooms</t>
  </si>
  <si>
    <t>Construction of 4 +1 dry latrine</t>
  </si>
  <si>
    <t>Construction of hand washing facility</t>
  </si>
  <si>
    <t>Construction of Boundary wall</t>
  </si>
  <si>
    <t>Total</t>
  </si>
  <si>
    <t>10% additional</t>
  </si>
  <si>
    <t>Additional Transortaion Cost</t>
  </si>
  <si>
    <t>Total Labor Days</t>
  </si>
  <si>
    <t>Labors</t>
  </si>
  <si>
    <t>Days</t>
  </si>
  <si>
    <t>Unskilled Labor</t>
  </si>
  <si>
    <t>Skilled Labor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</si>
</sst>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1" x14ac:knownFonts="1">
    <font>
      <sz val="11"/>
      <color theme="1"/>
      <name val="Calibri"/>
      <family val="2"/>
      <scheme val="minor"/>
    </font>
    <font>
      <sz val="10"/>
      <name val="Arial"/>
      <family val="2"/>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
      <vertAlign val="superscript"/>
      <sz val="11"/>
      <name val="Calibri Light"/>
      <family val="2"/>
      <scheme val="major"/>
    </font>
  </fonts>
  <fills count="11">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41" fontId="14" fillId="0" borderId="0" applyFont="0" applyFill="0" applyBorder="0" applyAlignment="0" applyProtection="0"/>
    <xf numFmtId="44" fontId="14" fillId="0" borderId="0" applyFont="0" applyFill="0" applyBorder="0" applyAlignment="0" applyProtection="0"/>
  </cellStyleXfs>
  <cellXfs count="149">
    <xf numFmtId="0" fontId="0" fillId="0" borderId="0" xfId="0"/>
    <xf numFmtId="0" fontId="2" fillId="5" borderId="1" xfId="0" applyFont="1" applyFill="1" applyBorder="1" applyAlignment="1">
      <alignment horizontal="center" vertical="center"/>
    </xf>
    <xf numFmtId="43" fontId="2" fillId="5" borderId="1" xfId="0" applyNumberFormat="1" applyFont="1" applyFill="1" applyBorder="1" applyAlignment="1">
      <alignment horizontal="center" vertical="center"/>
    </xf>
    <xf numFmtId="0" fontId="3" fillId="0" borderId="0" xfId="0" applyFont="1" applyAlignment="1">
      <alignment vertical="center"/>
    </xf>
    <xf numFmtId="0" fontId="3" fillId="7" borderId="1" xfId="0" applyFont="1" applyFill="1" applyBorder="1" applyAlignment="1">
      <alignment vertical="center" wrapText="1"/>
    </xf>
    <xf numFmtId="0" fontId="3" fillId="0" borderId="0" xfId="0" applyFont="1" applyAlignment="1">
      <alignment horizontal="center" vertical="center"/>
    </xf>
    <xf numFmtId="164" fontId="3" fillId="0" borderId="0" xfId="0" applyNumberFormat="1" applyFont="1" applyAlignment="1">
      <alignment horizontal="center" vertical="center"/>
    </xf>
    <xf numFmtId="0" fontId="4" fillId="7" borderId="1" xfId="0" applyFont="1" applyFill="1" applyBorder="1" applyAlignment="1">
      <alignment vertical="center"/>
    </xf>
    <xf numFmtId="0" fontId="4" fillId="7" borderId="1" xfId="0" applyFont="1" applyFill="1" applyBorder="1" applyAlignment="1">
      <alignment horizontal="left" vertical="center" wrapText="1"/>
    </xf>
    <xf numFmtId="0" fontId="3" fillId="7" borderId="1" xfId="0" applyFont="1" applyFill="1" applyBorder="1" applyAlignment="1">
      <alignment horizontal="center" vertical="center"/>
    </xf>
    <xf numFmtId="43" fontId="3" fillId="7" borderId="1" xfId="0" applyNumberFormat="1" applyFont="1" applyFill="1" applyBorder="1" applyAlignment="1">
      <alignment horizontal="center" vertical="center"/>
    </xf>
    <xf numFmtId="164" fontId="3" fillId="7" borderId="1" xfId="0" applyNumberFormat="1" applyFont="1" applyFill="1" applyBorder="1" applyAlignment="1">
      <alignment horizontal="center" vertical="center"/>
    </xf>
    <xf numFmtId="0" fontId="11" fillId="7" borderId="1" xfId="0" applyFont="1" applyFill="1" applyBorder="1" applyAlignment="1">
      <alignment horizontal="left" vertical="center" wrapText="1"/>
    </xf>
    <xf numFmtId="0" fontId="3" fillId="7" borderId="1" xfId="0" applyFont="1" applyFill="1" applyBorder="1" applyAlignment="1">
      <alignment horizontal="left" vertical="center" wrapText="1"/>
    </xf>
    <xf numFmtId="0" fontId="3" fillId="7" borderId="1" xfId="0" applyFont="1" applyFill="1" applyBorder="1" applyAlignment="1">
      <alignment vertical="center"/>
    </xf>
    <xf numFmtId="0" fontId="3" fillId="7" borderId="1" xfId="0" applyFont="1" applyFill="1" applyBorder="1" applyAlignment="1">
      <alignment horizontal="left" vertical="center"/>
    </xf>
    <xf numFmtId="0" fontId="8" fillId="7" borderId="1" xfId="0" applyFont="1" applyFill="1" applyBorder="1" applyAlignment="1">
      <alignment vertical="center" wrapText="1"/>
    </xf>
    <xf numFmtId="0" fontId="12" fillId="7" borderId="1" xfId="0" applyFont="1" applyFill="1" applyBorder="1" applyAlignment="1">
      <alignment horizontal="left" vertical="center" wrapText="1"/>
    </xf>
    <xf numFmtId="164" fontId="4" fillId="2" borderId="1" xfId="0" applyNumberFormat="1" applyFont="1" applyFill="1" applyBorder="1" applyAlignment="1">
      <alignment horizontal="center" vertical="center"/>
    </xf>
    <xf numFmtId="0" fontId="10" fillId="7" borderId="1" xfId="0" applyFont="1" applyFill="1" applyBorder="1" applyAlignment="1">
      <alignment horizontal="left" vertical="center" wrapText="1"/>
    </xf>
    <xf numFmtId="0" fontId="4" fillId="7" borderId="1" xfId="0" applyFont="1" applyFill="1" applyBorder="1" applyAlignment="1">
      <alignment vertical="center" wrapText="1"/>
    </xf>
    <xf numFmtId="1" fontId="3" fillId="7" borderId="1" xfId="0" applyNumberFormat="1" applyFont="1" applyFill="1" applyBorder="1" applyAlignment="1">
      <alignment horizontal="center" vertical="center"/>
    </xf>
    <xf numFmtId="0" fontId="19" fillId="7" borderId="1" xfId="0" applyFont="1" applyFill="1" applyBorder="1" applyAlignment="1">
      <alignment vertical="center" wrapText="1"/>
    </xf>
    <xf numFmtId="0" fontId="24" fillId="7" borderId="1" xfId="0" applyFont="1" applyFill="1" applyBorder="1" applyAlignment="1">
      <alignment vertical="center" wrapText="1"/>
    </xf>
    <xf numFmtId="0" fontId="19" fillId="7" borderId="1" xfId="0" applyFont="1" applyFill="1" applyBorder="1" applyAlignment="1">
      <alignment horizontal="center" vertical="center"/>
    </xf>
    <xf numFmtId="164" fontId="4" fillId="0" borderId="1" xfId="0" applyNumberFormat="1" applyFont="1" applyBorder="1" applyAlignment="1">
      <alignment horizontal="center" vertical="center"/>
    </xf>
    <xf numFmtId="0" fontId="11" fillId="0" borderId="1" xfId="0" applyFont="1" applyBorder="1" applyAlignment="1">
      <alignment horizontal="left" vertical="center" wrapText="1"/>
    </xf>
    <xf numFmtId="2" fontId="3" fillId="7" borderId="1" xfId="0" applyNumberFormat="1" applyFont="1" applyFill="1" applyBorder="1" applyAlignment="1">
      <alignment vertical="center"/>
    </xf>
    <xf numFmtId="165" fontId="3" fillId="7" borderId="1" xfId="0" applyNumberFormat="1" applyFont="1" applyFill="1" applyBorder="1" applyAlignment="1">
      <alignment vertical="center"/>
    </xf>
    <xf numFmtId="0" fontId="11" fillId="7" borderId="1" xfId="0" applyFont="1" applyFill="1" applyBorder="1" applyAlignment="1">
      <alignment vertical="center" wrapText="1"/>
    </xf>
    <xf numFmtId="2" fontId="3" fillId="7" borderId="1" xfId="0" applyNumberFormat="1" applyFont="1" applyFill="1" applyBorder="1" applyAlignment="1">
      <alignment horizontal="center" vertical="center"/>
    </xf>
    <xf numFmtId="0" fontId="19" fillId="7" borderId="1" xfId="0" applyFont="1" applyFill="1" applyBorder="1" applyAlignment="1">
      <alignment horizontal="left" vertical="center"/>
    </xf>
    <xf numFmtId="0" fontId="25" fillId="7" borderId="1" xfId="0" applyFont="1" applyFill="1" applyBorder="1" applyAlignment="1">
      <alignment horizontal="left" vertical="center" wrapText="1"/>
    </xf>
    <xf numFmtId="0" fontId="7" fillId="7" borderId="1" xfId="0" applyFont="1" applyFill="1" applyBorder="1" applyAlignment="1">
      <alignment horizontal="left" vertical="center" wrapText="1"/>
    </xf>
    <xf numFmtId="0" fontId="13" fillId="7" borderId="1" xfId="0" applyFont="1" applyFill="1" applyBorder="1" applyAlignment="1">
      <alignment horizontal="left" vertical="center" wrapText="1"/>
    </xf>
    <xf numFmtId="165" fontId="4" fillId="2" borderId="1" xfId="0" applyNumberFormat="1" applyFont="1" applyFill="1" applyBorder="1" applyAlignment="1">
      <alignment vertical="center"/>
    </xf>
    <xf numFmtId="165" fontId="4" fillId="0" borderId="1" xfId="0" applyNumberFormat="1" applyFont="1" applyBorder="1" applyAlignment="1">
      <alignment vertical="center"/>
    </xf>
    <xf numFmtId="164" fontId="2" fillId="5" borderId="1" xfId="0" applyNumberFormat="1" applyFont="1" applyFill="1" applyBorder="1" applyAlignment="1">
      <alignment horizontal="center" vertical="center" wrapText="1"/>
    </xf>
    <xf numFmtId="0" fontId="27" fillId="5" borderId="1" xfId="0" applyFont="1" applyFill="1" applyBorder="1" applyAlignment="1">
      <alignment horizontal="center" vertical="center"/>
    </xf>
    <xf numFmtId="43" fontId="27" fillId="5" borderId="1" xfId="0" applyNumberFormat="1" applyFont="1" applyFill="1" applyBorder="1" applyAlignment="1">
      <alignment horizontal="center" vertical="center"/>
    </xf>
    <xf numFmtId="0" fontId="18" fillId="0" borderId="0" xfId="0" applyFont="1" applyAlignment="1">
      <alignment vertical="center"/>
    </xf>
    <xf numFmtId="0" fontId="18" fillId="0" borderId="0" xfId="0" applyFont="1" applyAlignment="1">
      <alignment horizontal="center" vertical="center"/>
    </xf>
    <xf numFmtId="0" fontId="28" fillId="7" borderId="1" xfId="0" applyFont="1" applyFill="1" applyBorder="1" applyAlignment="1">
      <alignment vertical="center"/>
    </xf>
    <xf numFmtId="0" fontId="28" fillId="7" borderId="1" xfId="0" applyFont="1" applyFill="1" applyBorder="1" applyAlignment="1">
      <alignment horizontal="left" vertical="center" wrapText="1"/>
    </xf>
    <xf numFmtId="0" fontId="29" fillId="7" borderId="1" xfId="0" applyFont="1" applyFill="1" applyBorder="1" applyAlignment="1">
      <alignment vertical="center"/>
    </xf>
    <xf numFmtId="0" fontId="18" fillId="7" borderId="1" xfId="0" applyFont="1" applyFill="1" applyBorder="1" applyAlignment="1">
      <alignment horizontal="center" vertical="center"/>
    </xf>
    <xf numFmtId="0" fontId="18" fillId="7" borderId="1" xfId="0" applyFont="1" applyFill="1" applyBorder="1" applyAlignment="1">
      <alignment vertical="center"/>
    </xf>
    <xf numFmtId="0" fontId="30" fillId="7" borderId="1" xfId="0" applyFont="1" applyFill="1" applyBorder="1" applyAlignment="1">
      <alignment horizontal="left" vertical="center" wrapText="1"/>
    </xf>
    <xf numFmtId="0" fontId="29" fillId="7" borderId="1" xfId="0" applyFont="1" applyFill="1" applyBorder="1" applyAlignment="1">
      <alignment horizontal="left" vertical="center" wrapText="1"/>
    </xf>
    <xf numFmtId="0" fontId="21" fillId="7" borderId="1" xfId="0" applyFont="1" applyFill="1" applyBorder="1" applyAlignment="1">
      <alignment horizontal="center" vertical="center"/>
    </xf>
    <xf numFmtId="165" fontId="18" fillId="7" borderId="1" xfId="0" applyNumberFormat="1" applyFont="1" applyFill="1" applyBorder="1" applyAlignment="1">
      <alignment vertical="center"/>
    </xf>
    <xf numFmtId="0" fontId="32" fillId="7" borderId="1" xfId="0" applyFont="1" applyFill="1" applyBorder="1" applyAlignment="1">
      <alignment vertical="center" wrapText="1"/>
    </xf>
    <xf numFmtId="0" fontId="34" fillId="7" borderId="1" xfId="0" applyFont="1" applyFill="1" applyBorder="1" applyAlignment="1">
      <alignment horizontal="left" vertical="center" wrapText="1"/>
    </xf>
    <xf numFmtId="0" fontId="29" fillId="7" borderId="1" xfId="0" applyFont="1" applyFill="1" applyBorder="1" applyAlignment="1">
      <alignment horizontal="left" vertical="center"/>
    </xf>
    <xf numFmtId="0" fontId="17" fillId="7" borderId="1" xfId="0" applyFont="1" applyFill="1" applyBorder="1" applyAlignment="1">
      <alignment vertical="center"/>
    </xf>
    <xf numFmtId="0" fontId="18" fillId="7" borderId="1" xfId="0" applyFont="1" applyFill="1" applyBorder="1" applyAlignment="1">
      <alignment horizontal="left" vertical="center"/>
    </xf>
    <xf numFmtId="0" fontId="17" fillId="7" borderId="1" xfId="0" applyFont="1" applyFill="1" applyBorder="1" applyAlignment="1">
      <alignment horizontal="left" vertical="center"/>
    </xf>
    <xf numFmtId="164" fontId="28" fillId="2" borderId="1" xfId="0" applyNumberFormat="1" applyFont="1" applyFill="1" applyBorder="1" applyAlignment="1">
      <alignment vertical="center"/>
    </xf>
    <xf numFmtId="0" fontId="29" fillId="7"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4" fillId="7" borderId="1" xfId="0" applyFont="1" applyFill="1" applyBorder="1" applyAlignment="1">
      <alignment horizontal="left" vertical="center"/>
    </xf>
    <xf numFmtId="0" fontId="0" fillId="7" borderId="1" xfId="0" applyFill="1" applyBorder="1" applyAlignment="1">
      <alignment horizontal="center" vertical="center"/>
    </xf>
    <xf numFmtId="2" fontId="0" fillId="7" borderId="1" xfId="0" applyNumberFormat="1" applyFill="1" applyBorder="1" applyAlignment="1">
      <alignment horizontal="center" vertical="center"/>
    </xf>
    <xf numFmtId="2" fontId="3" fillId="7" borderId="1" xfId="0" applyNumberFormat="1" applyFont="1" applyFill="1" applyBorder="1" applyAlignment="1" applyProtection="1">
      <alignment horizontal="center" vertical="center"/>
      <protection locked="0"/>
    </xf>
    <xf numFmtId="0" fontId="3" fillId="7" borderId="1" xfId="0" applyFont="1" applyFill="1" applyBorder="1" applyAlignment="1" applyProtection="1">
      <alignment vertical="center"/>
      <protection locked="0"/>
    </xf>
    <xf numFmtId="165" fontId="3" fillId="7" borderId="1" xfId="0" applyNumberFormat="1" applyFont="1" applyFill="1" applyBorder="1" applyAlignment="1" applyProtection="1">
      <alignment vertical="center"/>
      <protection locked="0"/>
    </xf>
    <xf numFmtId="0" fontId="0" fillId="7" borderId="1" xfId="0" applyFill="1" applyBorder="1" applyAlignment="1" applyProtection="1">
      <alignment vertical="center"/>
      <protection locked="0"/>
    </xf>
    <xf numFmtId="0" fontId="38" fillId="0" borderId="0" xfId="0" applyFont="1" applyAlignment="1">
      <alignment horizontal="center" vertical="center"/>
    </xf>
    <xf numFmtId="0" fontId="38" fillId="0" borderId="0" xfId="0" applyFont="1" applyAlignment="1">
      <alignment vertical="center"/>
    </xf>
    <xf numFmtId="41" fontId="38" fillId="0" borderId="0" xfId="2" applyFont="1" applyFill="1" applyAlignment="1">
      <alignment vertical="center"/>
    </xf>
    <xf numFmtId="44" fontId="38" fillId="0" borderId="0" xfId="3" applyFont="1" applyFill="1" applyAlignment="1">
      <alignment vertical="center"/>
    </xf>
    <xf numFmtId="166" fontId="38" fillId="0" borderId="0" xfId="0" applyNumberFormat="1" applyFont="1" applyAlignment="1">
      <alignment vertical="center"/>
    </xf>
    <xf numFmtId="0" fontId="38" fillId="0" borderId="1" xfId="0" applyFont="1" applyBorder="1" applyAlignment="1">
      <alignment horizontal="center" vertical="center"/>
    </xf>
    <xf numFmtId="0" fontId="38" fillId="0" borderId="1" xfId="0" applyFont="1" applyBorder="1" applyAlignment="1">
      <alignment vertical="center"/>
    </xf>
    <xf numFmtId="44" fontId="39" fillId="0" borderId="1" xfId="3" applyFont="1" applyFill="1" applyBorder="1" applyAlignment="1">
      <alignment horizontal="center" vertical="center"/>
    </xf>
    <xf numFmtId="0" fontId="39" fillId="4" borderId="1" xfId="0" applyFont="1" applyFill="1" applyBorder="1" applyAlignment="1">
      <alignment horizontal="center" vertical="center"/>
    </xf>
    <xf numFmtId="44" fontId="39" fillId="4" borderId="1" xfId="3" applyFont="1" applyFill="1" applyBorder="1" applyAlignment="1">
      <alignment horizontal="center" vertical="center" wrapText="1"/>
    </xf>
    <xf numFmtId="43" fontId="39" fillId="3" borderId="1" xfId="3" applyNumberFormat="1" applyFont="1" applyFill="1" applyBorder="1" applyAlignment="1">
      <alignment vertical="center"/>
    </xf>
    <xf numFmtId="0" fontId="10" fillId="0" borderId="1" xfId="0" applyFont="1" applyBorder="1" applyAlignment="1">
      <alignment horizontal="left" vertical="center" wrapText="1"/>
    </xf>
    <xf numFmtId="0" fontId="3" fillId="0" borderId="0" xfId="0" applyFont="1"/>
    <xf numFmtId="0" fontId="2" fillId="0" borderId="0" xfId="0" applyFont="1" applyAlignment="1">
      <alignment horizontal="center" vertical="center"/>
    </xf>
    <xf numFmtId="0" fontId="3" fillId="0" borderId="0" xfId="0" applyFont="1" applyAlignment="1">
      <alignment horizontal="left" vertical="center"/>
    </xf>
    <xf numFmtId="1" fontId="3" fillId="0" borderId="0" xfId="0" applyNumberFormat="1" applyFont="1"/>
    <xf numFmtId="0" fontId="0" fillId="0" borderId="1" xfId="0" applyBorder="1"/>
    <xf numFmtId="0" fontId="0" fillId="0" borderId="2" xfId="0" applyBorder="1" applyAlignment="1">
      <alignment horizontal="center" vertical="center"/>
    </xf>
    <xf numFmtId="2" fontId="0" fillId="0" borderId="2" xfId="0" applyNumberFormat="1" applyBorder="1" applyAlignment="1">
      <alignment horizontal="center" vertical="center"/>
    </xf>
    <xf numFmtId="0" fontId="11" fillId="7" borderId="7" xfId="0" applyFont="1" applyFill="1" applyBorder="1" applyAlignment="1">
      <alignment horizontal="left" vertical="center" wrapText="1"/>
    </xf>
    <xf numFmtId="0" fontId="21" fillId="7" borderId="1" xfId="0" applyFont="1" applyFill="1" applyBorder="1" applyAlignment="1">
      <alignment vertical="center" wrapText="1"/>
    </xf>
    <xf numFmtId="0" fontId="16" fillId="7" borderId="1" xfId="0" applyFont="1" applyFill="1" applyBorder="1" applyAlignment="1">
      <alignment vertical="center" wrapText="1"/>
    </xf>
    <xf numFmtId="0" fontId="4" fillId="7" borderId="2" xfId="0" applyFont="1" applyFill="1" applyBorder="1" applyAlignment="1">
      <alignment vertical="center"/>
    </xf>
    <xf numFmtId="164" fontId="4" fillId="7" borderId="1" xfId="0" applyNumberFormat="1" applyFont="1" applyFill="1" applyBorder="1" applyAlignment="1">
      <alignment horizontal="center" vertical="center"/>
    </xf>
    <xf numFmtId="43" fontId="11" fillId="0" borderId="1" xfId="0" applyNumberFormat="1" applyFont="1" applyBorder="1" applyAlignment="1">
      <alignment horizontal="left" vertical="center" wrapText="1"/>
    </xf>
    <xf numFmtId="43" fontId="0" fillId="0" borderId="0" xfId="0" applyNumberFormat="1"/>
    <xf numFmtId="164" fontId="11" fillId="7" borderId="1" xfId="0" applyNumberFormat="1" applyFont="1" applyFill="1" applyBorder="1" applyAlignment="1">
      <alignment horizontal="left" vertical="center" wrapText="1"/>
    </xf>
    <xf numFmtId="164" fontId="12" fillId="7" borderId="1" xfId="0" applyNumberFormat="1" applyFont="1" applyFill="1" applyBorder="1" applyAlignment="1">
      <alignment horizontal="left" vertical="center" wrapText="1"/>
    </xf>
    <xf numFmtId="0" fontId="4" fillId="7" borderId="1" xfId="0" applyFont="1" applyFill="1" applyBorder="1" applyAlignment="1">
      <alignment horizontal="center" vertical="center"/>
    </xf>
    <xf numFmtId="43" fontId="4" fillId="7" borderId="1" xfId="0" applyNumberFormat="1" applyFont="1" applyFill="1" applyBorder="1" applyAlignment="1">
      <alignment horizontal="center" vertical="center"/>
    </xf>
    <xf numFmtId="0" fontId="0" fillId="0" borderId="0" xfId="0" applyAlignment="1">
      <alignment horizontal="right" vertical="center"/>
    </xf>
    <xf numFmtId="165" fontId="4" fillId="6" borderId="1" xfId="0" applyNumberFormat="1" applyFont="1" applyFill="1" applyBorder="1" applyAlignment="1">
      <alignment vertical="center"/>
    </xf>
    <xf numFmtId="165" fontId="35" fillId="2" borderId="1" xfId="0" applyNumberFormat="1" applyFont="1" applyFill="1" applyBorder="1" applyAlignment="1" applyProtection="1">
      <alignment vertical="center"/>
      <protection locked="0"/>
    </xf>
    <xf numFmtId="0" fontId="11" fillId="8"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3" fillId="8" borderId="1" xfId="0" applyFont="1" applyFill="1" applyBorder="1" applyAlignment="1">
      <alignment horizontal="left" vertical="center" wrapText="1"/>
    </xf>
    <xf numFmtId="2" fontId="0" fillId="0" borderId="0" xfId="0" applyNumberFormat="1"/>
    <xf numFmtId="1" fontId="38" fillId="0" borderId="1" xfId="3" applyNumberFormat="1" applyFont="1" applyFill="1" applyBorder="1" applyAlignment="1">
      <alignment vertical="center"/>
    </xf>
    <xf numFmtId="0" fontId="39" fillId="0" borderId="1" xfId="0" applyFont="1" applyBorder="1" applyAlignment="1">
      <alignment horizontal="center" vertical="center"/>
    </xf>
    <xf numFmtId="1" fontId="38" fillId="9" borderId="1" xfId="3" applyNumberFormat="1" applyFont="1" applyFill="1" applyBorder="1" applyAlignment="1">
      <alignment vertical="center"/>
    </xf>
    <xf numFmtId="0" fontId="3" fillId="7" borderId="0" xfId="0" applyFont="1" applyFill="1" applyAlignment="1">
      <alignment horizontal="left" vertical="center"/>
    </xf>
    <xf numFmtId="0" fontId="18" fillId="7" borderId="0" xfId="0" applyFont="1" applyFill="1" applyAlignment="1">
      <alignment horizontal="left" vertical="center"/>
    </xf>
    <xf numFmtId="0" fontId="29" fillId="7" borderId="0" xfId="0" applyFont="1" applyFill="1" applyAlignment="1">
      <alignment horizontal="center" vertical="center"/>
    </xf>
    <xf numFmtId="165" fontId="38" fillId="0" borderId="1" xfId="3" applyNumberFormat="1" applyFont="1" applyFill="1" applyBorder="1" applyAlignment="1">
      <alignment vertical="center"/>
    </xf>
    <xf numFmtId="43" fontId="38" fillId="0" borderId="0" xfId="0" applyNumberFormat="1" applyFont="1" applyAlignment="1">
      <alignment vertical="center"/>
    </xf>
    <xf numFmtId="0" fontId="4" fillId="2" borderId="2" xfId="0" applyFont="1" applyFill="1" applyBorder="1" applyAlignment="1">
      <alignment horizontal="left" vertical="center"/>
    </xf>
    <xf numFmtId="0" fontId="4" fillId="2" borderId="6" xfId="0" applyFont="1" applyFill="1" applyBorder="1" applyAlignment="1">
      <alignment horizontal="left" vertical="center"/>
    </xf>
    <xf numFmtId="0" fontId="4" fillId="2" borderId="3" xfId="0" applyFont="1" applyFill="1" applyBorder="1" applyAlignment="1">
      <alignment horizontal="left" vertic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4" fillId="3" borderId="1" xfId="0" applyFont="1" applyFill="1" applyBorder="1" applyAlignment="1">
      <alignment horizontal="center" vertical="center"/>
    </xf>
    <xf numFmtId="0" fontId="4" fillId="4" borderId="1" xfId="0" applyFont="1" applyFill="1" applyBorder="1" applyAlignment="1">
      <alignment horizontal="left" vertical="center"/>
    </xf>
    <xf numFmtId="0" fontId="13" fillId="2" borderId="1" xfId="0" applyFont="1" applyFill="1" applyBorder="1" applyAlignment="1">
      <alignment horizontal="left" vertical="center"/>
    </xf>
    <xf numFmtId="0" fontId="2" fillId="4" borderId="1" xfId="0" applyFont="1" applyFill="1" applyBorder="1" applyAlignment="1">
      <alignment horizontal="left" vertical="center"/>
    </xf>
    <xf numFmtId="0" fontId="13" fillId="2" borderId="2" xfId="0" applyFont="1" applyFill="1" applyBorder="1" applyAlignment="1">
      <alignment horizontal="left" vertical="center"/>
    </xf>
    <xf numFmtId="0" fontId="13" fillId="2" borderId="6" xfId="0" applyFont="1" applyFill="1" applyBorder="1" applyAlignment="1">
      <alignment horizontal="left" vertical="center"/>
    </xf>
    <xf numFmtId="0" fontId="13" fillId="2" borderId="3" xfId="0" applyFont="1" applyFill="1" applyBorder="1" applyAlignment="1">
      <alignment horizontal="left" vertical="center"/>
    </xf>
    <xf numFmtId="0" fontId="13" fillId="0" borderId="1" xfId="0" applyFont="1" applyBorder="1" applyAlignment="1">
      <alignment horizontal="left" vertical="center"/>
    </xf>
    <xf numFmtId="0" fontId="26" fillId="0" borderId="1" xfId="0" applyFont="1" applyBorder="1" applyAlignment="1">
      <alignment horizontal="center" vertical="center"/>
    </xf>
    <xf numFmtId="0" fontId="2" fillId="2" borderId="1" xfId="0" applyFont="1" applyFill="1" applyBorder="1" applyAlignment="1">
      <alignment horizontal="center" vertical="center"/>
    </xf>
    <xf numFmtId="0" fontId="4" fillId="6" borderId="1" xfId="0" applyFont="1" applyFill="1" applyBorder="1" applyAlignment="1">
      <alignment horizontal="left" vertical="center"/>
    </xf>
    <xf numFmtId="0" fontId="28" fillId="4" borderId="2" xfId="0" applyFont="1" applyFill="1" applyBorder="1" applyAlignment="1">
      <alignment horizontal="left" vertical="center"/>
    </xf>
    <xf numFmtId="0" fontId="28" fillId="4" borderId="6" xfId="0" applyFont="1" applyFill="1" applyBorder="1" applyAlignment="1">
      <alignment horizontal="left" vertical="center"/>
    </xf>
    <xf numFmtId="0" fontId="28" fillId="4" borderId="3" xfId="0" applyFont="1" applyFill="1" applyBorder="1" applyAlignment="1">
      <alignment horizontal="left" vertical="center"/>
    </xf>
    <xf numFmtId="0" fontId="35" fillId="2" borderId="1" xfId="0" applyFont="1" applyFill="1" applyBorder="1" applyAlignment="1">
      <alignment horizontal="left" vertical="center"/>
    </xf>
    <xf numFmtId="0" fontId="36" fillId="0" borderId="1" xfId="0" applyFont="1" applyBorder="1" applyAlignment="1">
      <alignment horizontal="center" vertical="center"/>
    </xf>
    <xf numFmtId="0" fontId="37" fillId="0" borderId="5" xfId="0" applyFont="1" applyBorder="1" applyAlignment="1">
      <alignment horizontal="center" vertical="center"/>
    </xf>
    <xf numFmtId="0" fontId="35" fillId="2" borderId="2" xfId="0" applyFont="1" applyFill="1" applyBorder="1" applyAlignment="1">
      <alignment horizontal="left" vertical="center"/>
    </xf>
    <xf numFmtId="0" fontId="35" fillId="2" borderId="6" xfId="0" applyFont="1" applyFill="1" applyBorder="1" applyAlignment="1">
      <alignment horizontal="left" vertical="center"/>
    </xf>
    <xf numFmtId="0" fontId="35" fillId="2" borderId="3" xfId="0" applyFont="1" applyFill="1" applyBorder="1" applyAlignment="1">
      <alignment horizontal="left" vertical="center"/>
    </xf>
    <xf numFmtId="0" fontId="39" fillId="3" borderId="2" xfId="0" applyFont="1" applyFill="1" applyBorder="1" applyAlignment="1">
      <alignment horizontal="center" vertical="center"/>
    </xf>
    <xf numFmtId="0" fontId="39" fillId="3" borderId="3" xfId="0" applyFont="1" applyFill="1" applyBorder="1" applyAlignment="1">
      <alignment horizontal="center" vertical="center"/>
    </xf>
    <xf numFmtId="0" fontId="38" fillId="0" borderId="5" xfId="0" applyFont="1" applyBorder="1" applyAlignment="1">
      <alignment horizontal="center" vertical="center" wrapText="1"/>
    </xf>
    <xf numFmtId="0" fontId="38" fillId="0" borderId="5" xfId="0" applyFont="1" applyBorder="1" applyAlignment="1">
      <alignment horizontal="center" vertical="center"/>
    </xf>
    <xf numFmtId="0" fontId="39" fillId="10" borderId="1" xfId="0" applyFont="1" applyFill="1" applyBorder="1" applyAlignment="1">
      <alignment horizontal="center" vertical="center"/>
    </xf>
    <xf numFmtId="0" fontId="38" fillId="9" borderId="2" xfId="0" applyFont="1" applyFill="1" applyBorder="1" applyAlignment="1">
      <alignment horizontal="center" vertical="center"/>
    </xf>
    <xf numFmtId="0" fontId="38" fillId="9" borderId="3" xfId="0" applyFont="1" applyFill="1" applyBorder="1" applyAlignment="1">
      <alignment horizontal="center" vertical="center"/>
    </xf>
  </cellXfs>
  <cellStyles count="4">
    <cellStyle name="Comma [0]" xfId="2" builtinId="6"/>
    <cellStyle name="Currency" xfId="3" builtinId="4"/>
    <cellStyle name="Normal" xfId="0" builtinId="0"/>
    <cellStyle name="Normal 2" xfId="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2"/>
  <sheetViews>
    <sheetView topLeftCell="A187" zoomScale="80" zoomScaleNormal="80" workbookViewId="0">
      <selection activeCell="P191" sqref="P191:P192"/>
    </sheetView>
  </sheetViews>
  <sheetFormatPr defaultRowHeight="15" x14ac:dyDescent="0.25"/>
  <cols>
    <col min="1" max="1" width="6.28515625" customWidth="1"/>
    <col min="2" max="2" width="7.5703125" bestFit="1" customWidth="1"/>
    <col min="3" max="3" width="59" customWidth="1"/>
    <col min="4" max="4" width="5.28515625" bestFit="1" customWidth="1"/>
    <col min="5" max="5" width="9.5703125" customWidth="1"/>
    <col min="6" max="8" width="17" customWidth="1"/>
  </cols>
  <sheetData>
    <row r="1" spans="1:15" ht="31.5" x14ac:dyDescent="0.25">
      <c r="A1" s="1" t="s">
        <v>0</v>
      </c>
      <c r="B1" s="1" t="s">
        <v>1</v>
      </c>
      <c r="C1" s="1" t="s">
        <v>2</v>
      </c>
      <c r="D1" s="1" t="s">
        <v>3</v>
      </c>
      <c r="E1" s="2" t="s">
        <v>4</v>
      </c>
      <c r="F1" s="37" t="s">
        <v>5</v>
      </c>
      <c r="G1" s="37"/>
      <c r="H1" s="37" t="s">
        <v>6</v>
      </c>
    </row>
    <row r="2" spans="1:15" x14ac:dyDescent="0.25">
      <c r="A2" s="7" t="s">
        <v>7</v>
      </c>
      <c r="B2" s="7"/>
      <c r="C2" s="8" t="s">
        <v>8</v>
      </c>
      <c r="D2" s="9"/>
      <c r="E2" s="10">
        <v>1</v>
      </c>
      <c r="F2" s="11"/>
      <c r="G2" s="91">
        <f>G4</f>
        <v>5000</v>
      </c>
      <c r="H2" s="11">
        <f>G2*1.3</f>
        <v>6500</v>
      </c>
    </row>
    <row r="3" spans="1:15" ht="25.5" x14ac:dyDescent="0.25">
      <c r="A3" s="7"/>
      <c r="B3" s="7"/>
      <c r="C3" s="26" t="s">
        <v>9</v>
      </c>
      <c r="D3" s="9"/>
      <c r="E3" s="10"/>
      <c r="F3" s="11"/>
      <c r="G3" s="11"/>
      <c r="H3" s="11"/>
    </row>
    <row r="4" spans="1:15" x14ac:dyDescent="0.25">
      <c r="A4" s="7"/>
      <c r="B4" s="14">
        <v>1</v>
      </c>
      <c r="C4" s="26" t="str">
        <f>'Material Costs'!B10</f>
        <v xml:space="preserve">Sign Board for Project </v>
      </c>
      <c r="D4" s="26" t="str">
        <f>'Material Costs'!C10</f>
        <v>Ls</v>
      </c>
      <c r="E4" s="92">
        <f>$E$2*B4</f>
        <v>1</v>
      </c>
      <c r="F4" s="11">
        <f>'Material Costs'!D10</f>
        <v>5000</v>
      </c>
      <c r="G4" s="11">
        <f>E4*F4</f>
        <v>5000</v>
      </c>
      <c r="H4" s="11"/>
    </row>
    <row r="5" spans="1:15" x14ac:dyDescent="0.25">
      <c r="A5" s="7" t="s">
        <v>10</v>
      </c>
      <c r="B5" s="7"/>
      <c r="C5" s="8" t="s">
        <v>11</v>
      </c>
      <c r="D5" s="9"/>
      <c r="E5" s="10">
        <v>1</v>
      </c>
      <c r="F5" s="11"/>
      <c r="G5" s="91">
        <f>G7</f>
        <v>100</v>
      </c>
      <c r="H5" s="11">
        <f t="shared" ref="H5:H61" si="0">G5*1.3</f>
        <v>130</v>
      </c>
    </row>
    <row r="6" spans="1:15" ht="51" x14ac:dyDescent="0.25">
      <c r="A6" s="14"/>
      <c r="B6" s="14"/>
      <c r="C6" s="12" t="s">
        <v>12</v>
      </c>
      <c r="D6" s="9"/>
      <c r="E6" s="10"/>
      <c r="F6" s="11"/>
      <c r="G6" s="11"/>
      <c r="H6" s="11"/>
    </row>
    <row r="7" spans="1:15" x14ac:dyDescent="0.25">
      <c r="A7" s="14"/>
      <c r="B7" s="14">
        <v>1</v>
      </c>
      <c r="C7" s="12" t="str">
        <f>'Material Costs'!B11</f>
        <v xml:space="preserve">Site Cleaning </v>
      </c>
      <c r="D7" s="12" t="s">
        <v>13</v>
      </c>
      <c r="E7" s="93">
        <f>E5*B7</f>
        <v>1</v>
      </c>
      <c r="F7" s="11">
        <f>'Material Costs'!D11</f>
        <v>100</v>
      </c>
      <c r="G7" s="11">
        <f>E7*F7</f>
        <v>100</v>
      </c>
      <c r="H7" s="11"/>
    </row>
    <row r="8" spans="1:15" x14ac:dyDescent="0.25">
      <c r="A8" s="7" t="s">
        <v>14</v>
      </c>
      <c r="B8" s="7"/>
      <c r="C8" s="13" t="s">
        <v>15</v>
      </c>
      <c r="D8" s="9"/>
      <c r="E8" s="9">
        <v>1</v>
      </c>
      <c r="F8" s="11"/>
      <c r="G8" s="91">
        <f>SUM(G10:G11)</f>
        <v>200</v>
      </c>
      <c r="H8" s="11">
        <f t="shared" si="0"/>
        <v>260</v>
      </c>
    </row>
    <row r="9" spans="1:15" ht="25.5" x14ac:dyDescent="0.25">
      <c r="A9" s="14"/>
      <c r="B9" s="14"/>
      <c r="C9" s="12" t="s">
        <v>16</v>
      </c>
      <c r="D9" s="9"/>
      <c r="E9" s="84"/>
      <c r="F9" s="84"/>
      <c r="G9" s="84"/>
      <c r="H9" s="11"/>
    </row>
    <row r="10" spans="1:15" x14ac:dyDescent="0.25">
      <c r="A10" s="14"/>
      <c r="B10" s="14">
        <v>1</v>
      </c>
      <c r="C10" s="12" t="str">
        <f>'Material Costs'!B16</f>
        <v>Excavator (Back Hoes) With Loading and Unloading, Complete</v>
      </c>
      <c r="D10" s="12" t="str">
        <f>'Material Costs'!C16</f>
        <v>m³</v>
      </c>
      <c r="E10" s="84">
        <f>$E$8*B10</f>
        <v>1</v>
      </c>
      <c r="F10" s="11">
        <f>'Material Costs'!D16</f>
        <v>100</v>
      </c>
      <c r="G10" s="11">
        <f>E10*F10</f>
        <v>100</v>
      </c>
      <c r="H10" s="11"/>
    </row>
    <row r="11" spans="1:15" x14ac:dyDescent="0.25">
      <c r="A11" s="14"/>
      <c r="B11" s="14">
        <v>1</v>
      </c>
      <c r="C11" s="12" t="str">
        <f>'Material Costs'!B15</f>
        <v xml:space="preserve">Removal of Extra Soil (With Loading Unloading) </v>
      </c>
      <c r="D11" s="12" t="str">
        <f>'Material Costs'!C15</f>
        <v>m3</v>
      </c>
      <c r="E11" s="84">
        <f>$E$8*B11</f>
        <v>1</v>
      </c>
      <c r="F11" s="11">
        <f>'Material Costs'!D16</f>
        <v>100</v>
      </c>
      <c r="G11" s="11">
        <f>E11*F11</f>
        <v>100</v>
      </c>
      <c r="H11" s="11"/>
    </row>
    <row r="12" spans="1:15" x14ac:dyDescent="0.25">
      <c r="A12" s="7" t="s">
        <v>17</v>
      </c>
      <c r="B12" s="7"/>
      <c r="C12" s="8" t="s">
        <v>18</v>
      </c>
      <c r="D12" s="9"/>
      <c r="E12" s="9">
        <v>1</v>
      </c>
      <c r="F12" s="11"/>
      <c r="G12" s="91">
        <f>SUM(G14:G19)</f>
        <v>2718</v>
      </c>
      <c r="H12" s="11">
        <f t="shared" si="0"/>
        <v>3533.4</v>
      </c>
    </row>
    <row r="13" spans="1:15" ht="38.25" x14ac:dyDescent="0.25">
      <c r="A13" s="14"/>
      <c r="B13" s="14"/>
      <c r="C13" s="12" t="s">
        <v>19</v>
      </c>
      <c r="D13" s="9"/>
      <c r="E13" s="84"/>
      <c r="F13" s="84"/>
      <c r="G13" s="84"/>
      <c r="H13" s="11"/>
      <c r="L13">
        <v>135.5</v>
      </c>
      <c r="M13" s="105">
        <v>55.15</v>
      </c>
      <c r="O13" s="105">
        <v>160</v>
      </c>
    </row>
    <row r="14" spans="1:15" x14ac:dyDescent="0.25">
      <c r="A14" s="14"/>
      <c r="B14" s="14">
        <v>1.1000000000000001</v>
      </c>
      <c r="C14" s="12" t="str">
        <f>'Material Costs'!B9</f>
        <v>Stone with transportation</v>
      </c>
      <c r="D14" s="12" t="str">
        <f>'Material Costs'!C9</f>
        <v>m3</v>
      </c>
      <c r="E14" s="84">
        <f t="shared" ref="E14:E19" si="1">B14*$E$12</f>
        <v>1.1000000000000001</v>
      </c>
      <c r="F14" s="11">
        <f>'Material Costs'!D9</f>
        <v>800</v>
      </c>
      <c r="G14" s="12">
        <f>E14*F14</f>
        <v>880.00000000000011</v>
      </c>
      <c r="H14" s="11"/>
    </row>
    <row r="15" spans="1:15" x14ac:dyDescent="0.25">
      <c r="A15" s="14"/>
      <c r="B15" s="14">
        <v>0.38</v>
      </c>
      <c r="C15" s="12" t="str">
        <f>'Material Costs'!B5</f>
        <v>Sand with transportation</v>
      </c>
      <c r="D15" s="12" t="str">
        <f>'Material Costs'!C5</f>
        <v>m3</v>
      </c>
      <c r="E15" s="84">
        <f t="shared" si="1"/>
        <v>0.38</v>
      </c>
      <c r="F15" s="11">
        <f>'Material Costs'!D5</f>
        <v>800</v>
      </c>
      <c r="G15" s="12">
        <f t="shared" ref="G15:G19" si="2">E15*F15</f>
        <v>304</v>
      </c>
      <c r="H15" s="11"/>
    </row>
    <row r="16" spans="1:15" x14ac:dyDescent="0.25">
      <c r="A16" s="14"/>
      <c r="B16" s="14">
        <v>1.5</v>
      </c>
      <c r="C16" s="12" t="str">
        <f>'Material Costs'!B6</f>
        <v>Cement with Transportation</v>
      </c>
      <c r="D16" s="12" t="str">
        <f>'Material Costs'!C6</f>
        <v>Bag</v>
      </c>
      <c r="E16" s="84">
        <f t="shared" si="1"/>
        <v>1.5</v>
      </c>
      <c r="F16" s="11">
        <f>'Material Costs'!D6</f>
        <v>380</v>
      </c>
      <c r="G16" s="12">
        <f t="shared" si="2"/>
        <v>570</v>
      </c>
      <c r="H16" s="11"/>
    </row>
    <row r="17" spans="1:16" x14ac:dyDescent="0.25">
      <c r="A17" s="14"/>
      <c r="B17" s="14">
        <v>200</v>
      </c>
      <c r="C17" s="12" t="str">
        <f>'Material Costs'!B7</f>
        <v>Water</v>
      </c>
      <c r="D17" s="12" t="str">
        <f>'Material Costs'!C7</f>
        <v>Lit</v>
      </c>
      <c r="E17" s="84">
        <f t="shared" si="1"/>
        <v>200</v>
      </c>
      <c r="F17" s="11">
        <f>'Material Costs'!D7</f>
        <v>0.2</v>
      </c>
      <c r="G17" s="12">
        <f t="shared" si="2"/>
        <v>40</v>
      </c>
      <c r="H17" s="11"/>
    </row>
    <row r="18" spans="1:16" x14ac:dyDescent="0.25">
      <c r="A18" s="14"/>
      <c r="B18" s="14">
        <v>0.56000000000000005</v>
      </c>
      <c r="C18" s="101" t="str">
        <f>'Material Costs'!B12</f>
        <v xml:space="preserve">Skilled Labor </v>
      </c>
      <c r="D18" s="12" t="str">
        <f>'Material Costs'!C12</f>
        <v>md</v>
      </c>
      <c r="E18" s="84">
        <f t="shared" si="1"/>
        <v>0.56000000000000005</v>
      </c>
      <c r="F18" s="11">
        <f>'Material Costs'!D12</f>
        <v>700</v>
      </c>
      <c r="G18" s="12">
        <f t="shared" si="2"/>
        <v>392.00000000000006</v>
      </c>
      <c r="H18" s="11"/>
      <c r="L18">
        <f>L13*$B$18</f>
        <v>75.88000000000001</v>
      </c>
      <c r="M18">
        <f t="shared" ref="M18:O18" si="3">M13*$B$18</f>
        <v>30.884000000000004</v>
      </c>
      <c r="N18">
        <f t="shared" si="3"/>
        <v>0</v>
      </c>
      <c r="O18">
        <f t="shared" si="3"/>
        <v>89.600000000000009</v>
      </c>
      <c r="P18">
        <f t="shared" ref="P18:P29" si="4">SUM(L18:O18)</f>
        <v>196.36400000000003</v>
      </c>
    </row>
    <row r="19" spans="1:16" x14ac:dyDescent="0.25">
      <c r="A19" s="14"/>
      <c r="B19" s="14">
        <v>1.33</v>
      </c>
      <c r="C19" s="101" t="str">
        <f>'Material Costs'!B13</f>
        <v xml:space="preserve">Unskilled Labor </v>
      </c>
      <c r="D19" s="12" t="str">
        <f>'Material Costs'!C13</f>
        <v>md</v>
      </c>
      <c r="E19" s="84">
        <f t="shared" si="1"/>
        <v>1.33</v>
      </c>
      <c r="F19" s="11">
        <f>'Material Costs'!D13</f>
        <v>400</v>
      </c>
      <c r="G19" s="12">
        <f t="shared" si="2"/>
        <v>532</v>
      </c>
      <c r="H19" s="11"/>
      <c r="L19">
        <f>L13*$B$19</f>
        <v>180.215</v>
      </c>
      <c r="M19">
        <f t="shared" ref="M19:O19" si="5">M13*$B$19</f>
        <v>73.349500000000006</v>
      </c>
      <c r="N19">
        <f t="shared" si="5"/>
        <v>0</v>
      </c>
      <c r="O19">
        <f t="shared" si="5"/>
        <v>212.8</v>
      </c>
      <c r="P19">
        <f t="shared" si="4"/>
        <v>466.36450000000002</v>
      </c>
    </row>
    <row r="20" spans="1:16" x14ac:dyDescent="0.25">
      <c r="A20" s="7" t="s">
        <v>20</v>
      </c>
      <c r="B20" s="7"/>
      <c r="C20" s="8" t="s">
        <v>21</v>
      </c>
      <c r="D20" s="9"/>
      <c r="E20" s="9">
        <v>1</v>
      </c>
      <c r="F20" s="11"/>
      <c r="G20" s="91">
        <f>G22+G23</f>
        <v>164</v>
      </c>
      <c r="H20" s="11">
        <f t="shared" si="0"/>
        <v>213.20000000000002</v>
      </c>
    </row>
    <row r="21" spans="1:16" ht="38.25" x14ac:dyDescent="0.25">
      <c r="A21" s="14"/>
      <c r="B21" s="14"/>
      <c r="C21" s="12" t="s">
        <v>22</v>
      </c>
      <c r="D21" s="9"/>
      <c r="F21" s="11"/>
      <c r="H21" s="11"/>
      <c r="L21">
        <f>'Construction of 6+1 Classrooms'!D27+'Construction of 6+1 Classrooms'!D28+'Construction of 6+1 Classrooms'!D29+'Construction of 6+1 Classrooms'!D30+'Construction of 6+1 Classrooms'!D31</f>
        <v>111.5</v>
      </c>
      <c r="M21" s="105">
        <f>'Construction of 4+1 Dry Latrine'!D27+'Construction of 4+1 Dry Latrine'!D28+'Construction of 4+1 Dry Latrine'!D29+'Construction of 4+1 Dry Latrine'!D30+'Construction of 4+1 Dry Latrine'!D31+'Construction of 4+1 Dry Latrine'!D32+'Construction of 4+1 Dry Latrine'!D33+'Construction of 4+1 Dry Latrine'!D34</f>
        <v>18.846937500000003</v>
      </c>
      <c r="O21" s="105">
        <f>'Construction of Boundary Wall'!D13+'Construction of Boundary Wall'!D14</f>
        <v>32.400000000000006</v>
      </c>
      <c r="P21">
        <f t="shared" si="4"/>
        <v>162.7469375</v>
      </c>
    </row>
    <row r="22" spans="1:16" x14ac:dyDescent="0.25">
      <c r="A22" s="14"/>
      <c r="B22" s="85">
        <v>1</v>
      </c>
      <c r="C22" s="12" t="str">
        <f>'Material Costs'!B3</f>
        <v>Filling of Extra Soil (With Loading Unloading)</v>
      </c>
      <c r="D22" s="12" t="str">
        <f>'Material Costs'!C3</f>
        <v>m3</v>
      </c>
      <c r="E22" s="85">
        <v>1</v>
      </c>
      <c r="F22" s="11">
        <f>'Material Costs'!D3</f>
        <v>100</v>
      </c>
      <c r="G22" s="94">
        <f>E22*F22</f>
        <v>100</v>
      </c>
      <c r="H22" s="11"/>
    </row>
    <row r="23" spans="1:16" x14ac:dyDescent="0.25">
      <c r="A23" s="14"/>
      <c r="B23" s="85">
        <v>0.16</v>
      </c>
      <c r="C23" s="101" t="str">
        <f>'Material Costs'!B13</f>
        <v xml:space="preserve">Unskilled Labor </v>
      </c>
      <c r="D23" s="12" t="str">
        <f>'Material Costs'!C13</f>
        <v>md</v>
      </c>
      <c r="E23" s="85">
        <v>0.16</v>
      </c>
      <c r="F23" s="11">
        <f>'Material Costs'!D13</f>
        <v>400</v>
      </c>
      <c r="G23" s="94">
        <f>E23*F23</f>
        <v>64</v>
      </c>
      <c r="H23" s="11"/>
      <c r="L23">
        <f>L21*$B$23</f>
        <v>17.84</v>
      </c>
      <c r="M23">
        <f t="shared" ref="M23:O23" si="6">M21*$B$23</f>
        <v>3.0155100000000004</v>
      </c>
      <c r="O23">
        <f t="shared" si="6"/>
        <v>5.1840000000000011</v>
      </c>
      <c r="P23">
        <f t="shared" si="4"/>
        <v>26.03951</v>
      </c>
    </row>
    <row r="24" spans="1:16" x14ac:dyDescent="0.25">
      <c r="A24" s="7" t="s">
        <v>23</v>
      </c>
      <c r="B24" s="7"/>
      <c r="C24" s="8" t="s">
        <v>24</v>
      </c>
      <c r="D24" s="9"/>
      <c r="E24" s="9">
        <v>1</v>
      </c>
      <c r="F24" s="11"/>
      <c r="G24" s="91">
        <f>G26+G27</f>
        <v>632</v>
      </c>
      <c r="H24" s="11">
        <f t="shared" si="0"/>
        <v>821.6</v>
      </c>
    </row>
    <row r="25" spans="1:16" ht="38.25" x14ac:dyDescent="0.25">
      <c r="A25" s="14"/>
      <c r="B25" s="14"/>
      <c r="C25" s="12" t="s">
        <v>25</v>
      </c>
      <c r="D25" s="9"/>
      <c r="E25" s="9"/>
      <c r="F25" s="11"/>
      <c r="G25" s="11"/>
      <c r="H25" s="11"/>
      <c r="L25">
        <f>'Construction of 6+1 Classrooms'!D34</f>
        <v>40</v>
      </c>
      <c r="M25" s="105">
        <f>'Construction of 4+1 Dry Latrine'!D37+'Construction of 4+1 Dry Latrine'!D38+'Construction of 4+1 Dry Latrine'!D39+'Construction of 4+1 Dry Latrine'!D40+'Construction of 4+1 Dry Latrine'!D41+'Construction of 4+1 Dry Latrine'!D42</f>
        <v>7.15</v>
      </c>
      <c r="P25">
        <f t="shared" si="4"/>
        <v>47.15</v>
      </c>
    </row>
    <row r="26" spans="1:16" x14ac:dyDescent="0.25">
      <c r="A26" s="14"/>
      <c r="B26" s="86">
        <v>1</v>
      </c>
      <c r="C26" s="12" t="str">
        <f>'Material Costs'!B17</f>
        <v>Filling with boulders</v>
      </c>
      <c r="D26" s="12" t="str">
        <f>'Material Costs'!C17</f>
        <v>m³</v>
      </c>
      <c r="E26" s="84">
        <f>$E$24*B26</f>
        <v>1</v>
      </c>
      <c r="F26" s="12">
        <f>'Material Costs'!D17</f>
        <v>500</v>
      </c>
      <c r="G26" s="11">
        <f>E26*F26</f>
        <v>500</v>
      </c>
      <c r="H26" s="11"/>
      <c r="L26">
        <f>L25*$B$27</f>
        <v>13.200000000000001</v>
      </c>
      <c r="M26">
        <f>M25*$B$27</f>
        <v>2.3595000000000002</v>
      </c>
      <c r="P26">
        <f t="shared" si="4"/>
        <v>15.559500000000002</v>
      </c>
    </row>
    <row r="27" spans="1:16" x14ac:dyDescent="0.25">
      <c r="A27" s="14"/>
      <c r="B27" s="85">
        <v>0.33</v>
      </c>
      <c r="C27" s="101" t="str">
        <f>'Material Costs'!B13</f>
        <v xml:space="preserve">Unskilled Labor </v>
      </c>
      <c r="D27" s="12" t="str">
        <f>'Material Costs'!C13</f>
        <v>md</v>
      </c>
      <c r="E27" s="84">
        <f>$E$24*B27</f>
        <v>0.33</v>
      </c>
      <c r="F27" s="12">
        <f>'Material Costs'!D13</f>
        <v>400</v>
      </c>
      <c r="G27" s="11">
        <f>E27*F27</f>
        <v>132</v>
      </c>
      <c r="H27" s="11"/>
    </row>
    <row r="28" spans="1:16" x14ac:dyDescent="0.25">
      <c r="A28" s="7" t="s">
        <v>26</v>
      </c>
      <c r="B28" s="7"/>
      <c r="C28" s="16" t="s">
        <v>27</v>
      </c>
      <c r="D28" s="9"/>
      <c r="E28" s="96">
        <v>1</v>
      </c>
      <c r="F28" s="11"/>
      <c r="G28" s="91">
        <f>SUM(G30:G37)</f>
        <v>4771.2</v>
      </c>
      <c r="H28" s="11">
        <f t="shared" si="0"/>
        <v>6202.56</v>
      </c>
    </row>
    <row r="29" spans="1:16" ht="25.5" x14ac:dyDescent="0.25">
      <c r="A29" s="14"/>
      <c r="B29" s="14"/>
      <c r="C29" s="17" t="s">
        <v>28</v>
      </c>
      <c r="D29" s="9"/>
      <c r="E29" s="9"/>
      <c r="F29" s="11"/>
      <c r="G29" s="11"/>
      <c r="H29" s="11"/>
      <c r="L29">
        <f>'Construction of 6+1 Classrooms'!D37+'Construction of 6+1 Classrooms'!D38+'Construction of 6+1 Classrooms'!D39+'Construction of 6+1 Classrooms'!D40+'Construction of 6+1 Classrooms'!D41+'Construction of 6+1 Classrooms'!D42+'Construction of 6+1 Classrooms'!D43</f>
        <v>61.5</v>
      </c>
      <c r="M29" s="105">
        <f>'Construction of 4+1 Dry Latrine'!D45+'Construction of 4+1 Dry Latrine'!D46+'Construction of 4+1 Dry Latrine'!D47+'Construction of 4+1 Dry Latrine'!D48+'Construction of 4+1 Dry Latrine'!D49+'Construction of 4+1 Dry Latrine'!D50+'Construction of 4+1 Dry Latrine'!D51</f>
        <v>9.7987500000000001</v>
      </c>
      <c r="N29">
        <f>'Construction of Hand Washing'!D14+'Construction of Hand Washing'!D15+'Construction of Hand Washing'!D16+'Construction of Hand Washing'!D17</f>
        <v>4.0940000000000003</v>
      </c>
      <c r="O29" s="105">
        <f>'Construction of Boundary Wall'!D26+'Construction of Boundary Wall'!D27</f>
        <v>27.299999999999997</v>
      </c>
      <c r="P29">
        <f t="shared" si="4"/>
        <v>102.69274999999999</v>
      </c>
    </row>
    <row r="30" spans="1:16" x14ac:dyDescent="0.25">
      <c r="A30" s="14"/>
      <c r="B30" s="14">
        <v>0.4</v>
      </c>
      <c r="C30" s="17" t="str">
        <f>'Material Costs'!B5</f>
        <v>Sand with transportation</v>
      </c>
      <c r="D30" s="17" t="str">
        <f>'Material Costs'!C5</f>
        <v>m3</v>
      </c>
      <c r="E30" s="84">
        <f>$E$28*B30</f>
        <v>0.4</v>
      </c>
      <c r="F30" s="11">
        <f>'Material Costs'!D5</f>
        <v>800</v>
      </c>
      <c r="G30" s="95">
        <f>E30*F30</f>
        <v>320</v>
      </c>
      <c r="H30" s="11"/>
    </row>
    <row r="31" spans="1:16" x14ac:dyDescent="0.25">
      <c r="A31" s="14"/>
      <c r="B31" s="14">
        <v>0.8</v>
      </c>
      <c r="C31" s="17" t="str">
        <f>'Material Costs'!B4</f>
        <v>Crashed Gravel (18mm-25mm)</v>
      </c>
      <c r="D31" s="17" t="str">
        <f>'Material Costs'!C4</f>
        <v>m3</v>
      </c>
      <c r="E31" s="84">
        <f t="shared" ref="E31:E37" si="7">$E$28*B31</f>
        <v>0.8</v>
      </c>
      <c r="F31" s="11">
        <f>'Material Costs'!D4</f>
        <v>700</v>
      </c>
      <c r="G31" s="95">
        <f t="shared" ref="G31:G37" si="8">E31*F31</f>
        <v>560</v>
      </c>
      <c r="H31" s="11"/>
    </row>
    <row r="32" spans="1:16" x14ac:dyDescent="0.25">
      <c r="A32" s="14"/>
      <c r="B32" s="14">
        <v>5.8</v>
      </c>
      <c r="C32" s="17" t="str">
        <f>'Material Costs'!B6</f>
        <v>Cement with Transportation</v>
      </c>
      <c r="D32" s="17" t="str">
        <f>'Material Costs'!C6</f>
        <v>Bag</v>
      </c>
      <c r="E32" s="84">
        <f t="shared" si="7"/>
        <v>5.8</v>
      </c>
      <c r="F32" s="11">
        <f>'Material Costs'!D6</f>
        <v>380</v>
      </c>
      <c r="G32" s="95">
        <f t="shared" si="8"/>
        <v>2204</v>
      </c>
      <c r="H32" s="11"/>
    </row>
    <row r="33" spans="1:16" x14ac:dyDescent="0.25">
      <c r="A33" s="14"/>
      <c r="B33" s="14">
        <v>0.25</v>
      </c>
      <c r="C33" s="17" t="str">
        <f>'Material Costs'!B14</f>
        <v xml:space="preserve">Concrete Mixing Machine </v>
      </c>
      <c r="D33" s="17" t="str">
        <f>'Material Costs'!C14</f>
        <v>hr</v>
      </c>
      <c r="E33" s="84">
        <f t="shared" si="7"/>
        <v>0.25</v>
      </c>
      <c r="F33" s="11">
        <f>'Material Costs'!D14</f>
        <v>300</v>
      </c>
      <c r="G33" s="95">
        <f t="shared" si="8"/>
        <v>75</v>
      </c>
      <c r="H33" s="11"/>
    </row>
    <row r="34" spans="1:16" x14ac:dyDescent="0.25">
      <c r="A34" s="14"/>
      <c r="B34" s="14">
        <v>186</v>
      </c>
      <c r="C34" s="17" t="str">
        <f>'Material Costs'!B7</f>
        <v>Water</v>
      </c>
      <c r="D34" s="17" t="str">
        <f>'Material Costs'!C7</f>
        <v>Lit</v>
      </c>
      <c r="E34" s="84">
        <f t="shared" si="7"/>
        <v>186</v>
      </c>
      <c r="F34" s="11">
        <f>'Material Costs'!D7</f>
        <v>0.2</v>
      </c>
      <c r="G34" s="95">
        <f t="shared" si="8"/>
        <v>37.200000000000003</v>
      </c>
      <c r="H34" s="11"/>
    </row>
    <row r="35" spans="1:16" x14ac:dyDescent="0.25">
      <c r="A35" s="14"/>
      <c r="B35" s="14">
        <v>0.25</v>
      </c>
      <c r="C35" s="102" t="str">
        <f>'Material Costs'!B12</f>
        <v xml:space="preserve">Skilled Labor </v>
      </c>
      <c r="D35" s="17" t="str">
        <f>'Material Costs'!C12</f>
        <v>md</v>
      </c>
      <c r="E35" s="84">
        <f t="shared" si="7"/>
        <v>0.25</v>
      </c>
      <c r="F35" s="11">
        <f>'Material Costs'!D12</f>
        <v>700</v>
      </c>
      <c r="G35" s="95">
        <f t="shared" si="8"/>
        <v>175</v>
      </c>
      <c r="H35" s="11"/>
      <c r="L35">
        <f>L29*$B$35</f>
        <v>15.375</v>
      </c>
      <c r="M35">
        <f t="shared" ref="M35:O35" si="9">M29*$B$35</f>
        <v>2.4496875</v>
      </c>
      <c r="N35">
        <f t="shared" si="9"/>
        <v>1.0235000000000001</v>
      </c>
      <c r="O35">
        <f t="shared" si="9"/>
        <v>6.8249999999999993</v>
      </c>
      <c r="P35">
        <f>SUM(L35:O35)</f>
        <v>25.673187499999997</v>
      </c>
    </row>
    <row r="36" spans="1:16" x14ac:dyDescent="0.25">
      <c r="A36" s="14"/>
      <c r="B36" s="14">
        <v>1</v>
      </c>
      <c r="C36" s="102" t="str">
        <f>'Material Costs'!B13</f>
        <v xml:space="preserve">Unskilled Labor </v>
      </c>
      <c r="D36" s="17" t="str">
        <f>'Material Costs'!C13</f>
        <v>md</v>
      </c>
      <c r="E36" s="84">
        <f t="shared" si="7"/>
        <v>1</v>
      </c>
      <c r="F36" s="11">
        <f>'Material Costs'!D13</f>
        <v>400</v>
      </c>
      <c r="G36" s="95">
        <f t="shared" si="8"/>
        <v>400</v>
      </c>
      <c r="H36" s="11"/>
      <c r="L36">
        <f>L29*$B$36</f>
        <v>61.5</v>
      </c>
      <c r="M36">
        <f t="shared" ref="M36:O36" si="10">M29*$B$36</f>
        <v>9.7987500000000001</v>
      </c>
      <c r="N36">
        <f t="shared" si="10"/>
        <v>4.0940000000000003</v>
      </c>
      <c r="O36">
        <f t="shared" si="10"/>
        <v>27.299999999999997</v>
      </c>
      <c r="P36">
        <f>SUM(L36:O36)</f>
        <v>102.69274999999999</v>
      </c>
    </row>
    <row r="37" spans="1:16" x14ac:dyDescent="0.25">
      <c r="A37" s="14"/>
      <c r="B37" s="14">
        <v>10</v>
      </c>
      <c r="C37" s="17" t="str">
        <f>'Material Costs'!B18</f>
        <v>Wooden Form works</v>
      </c>
      <c r="D37" s="17" t="str">
        <f>'Material Costs'!C18</f>
        <v>m2</v>
      </c>
      <c r="E37" s="84">
        <f t="shared" si="7"/>
        <v>10</v>
      </c>
      <c r="F37" s="11">
        <f>'Material Costs'!D18</f>
        <v>100</v>
      </c>
      <c r="G37" s="95">
        <f t="shared" si="8"/>
        <v>1000</v>
      </c>
      <c r="H37" s="11"/>
    </row>
    <row r="38" spans="1:16" x14ac:dyDescent="0.25">
      <c r="A38" s="7" t="s">
        <v>29</v>
      </c>
      <c r="B38" s="7"/>
      <c r="C38" s="8" t="s">
        <v>30</v>
      </c>
      <c r="D38" s="9"/>
      <c r="E38" s="96">
        <v>1</v>
      </c>
      <c r="F38" s="91"/>
      <c r="G38" s="91">
        <f>SUM(G40:G48)</f>
        <v>12315.2</v>
      </c>
      <c r="H38" s="11">
        <f t="shared" si="0"/>
        <v>16009.760000000002</v>
      </c>
    </row>
    <row r="39" spans="1:16" ht="25.5" x14ac:dyDescent="0.25">
      <c r="A39" s="14"/>
      <c r="B39" s="14"/>
      <c r="C39" s="12" t="s">
        <v>31</v>
      </c>
      <c r="D39" s="9"/>
      <c r="E39" s="9"/>
      <c r="F39" s="11"/>
      <c r="G39" s="11"/>
      <c r="H39" s="11"/>
      <c r="L39">
        <f>'Construction of 6+1 Classrooms'!D46+'Construction of 6+1 Classrooms'!D47+'Construction of 6+1 Classrooms'!D48+'Construction of 6+1 Classrooms'!D49</f>
        <v>80.5</v>
      </c>
      <c r="M39" s="105">
        <f>'Construction of 4+1 Dry Latrine'!D54+'Construction of 4+1 Dry Latrine'!D55+'Construction of 4+1 Dry Latrine'!D56+'Construction of 4+1 Dry Latrine'!D57+'Construction of 4+1 Dry Latrine'!D58+'Construction of 4+1 Dry Latrine'!D59+'Construction of 4+1 Dry Latrine'!D60+'Construction of 4+1 Dry Latrine'!D61</f>
        <v>14.8</v>
      </c>
      <c r="O39" s="105">
        <f>'Construction of Boundary Wall'!D30+'Construction of Boundary Wall'!D31</f>
        <v>2</v>
      </c>
      <c r="P39">
        <f t="shared" ref="P39:P90" si="11">SUM(L39:O39)</f>
        <v>97.3</v>
      </c>
    </row>
    <row r="40" spans="1:16" x14ac:dyDescent="0.25">
      <c r="A40" s="14"/>
      <c r="B40" s="14">
        <v>0.4</v>
      </c>
      <c r="C40" s="17" t="str">
        <f>'Material Costs'!B5</f>
        <v>Sand with transportation</v>
      </c>
      <c r="D40" s="17" t="str">
        <f>'Material Costs'!C5</f>
        <v>m3</v>
      </c>
      <c r="E40" s="84">
        <f>$E$38*B40</f>
        <v>0.4</v>
      </c>
      <c r="F40" s="11">
        <f>'Material Costs'!D5</f>
        <v>800</v>
      </c>
      <c r="G40" s="95">
        <f>E40*F40</f>
        <v>320</v>
      </c>
      <c r="H40" s="11"/>
    </row>
    <row r="41" spans="1:16" x14ac:dyDescent="0.25">
      <c r="A41" s="14"/>
      <c r="B41" s="14">
        <v>0.74</v>
      </c>
      <c r="C41" s="17" t="str">
        <f>'Material Costs'!B4</f>
        <v>Crashed Gravel (18mm-25mm)</v>
      </c>
      <c r="D41" s="17" t="str">
        <f>'Material Costs'!C4</f>
        <v>m3</v>
      </c>
      <c r="E41" s="84">
        <f t="shared" ref="E41:E48" si="12">$E$38*B41</f>
        <v>0.74</v>
      </c>
      <c r="F41" s="11">
        <f>'Material Costs'!D4</f>
        <v>700</v>
      </c>
      <c r="G41" s="95">
        <f t="shared" ref="G41:G48" si="13">E41*F41</f>
        <v>518</v>
      </c>
      <c r="H41" s="11"/>
    </row>
    <row r="42" spans="1:16" x14ac:dyDescent="0.25">
      <c r="A42" s="14"/>
      <c r="B42" s="14">
        <v>8</v>
      </c>
      <c r="C42" s="17" t="str">
        <f>'Material Costs'!B6</f>
        <v>Cement with Transportation</v>
      </c>
      <c r="D42" s="17" t="str">
        <f>'Material Costs'!C6</f>
        <v>Bag</v>
      </c>
      <c r="E42" s="84">
        <f t="shared" si="12"/>
        <v>8</v>
      </c>
      <c r="F42" s="11">
        <f>'Material Costs'!D6</f>
        <v>380</v>
      </c>
      <c r="G42" s="95">
        <f t="shared" si="13"/>
        <v>3040</v>
      </c>
      <c r="H42" s="11"/>
    </row>
    <row r="43" spans="1:16" x14ac:dyDescent="0.25">
      <c r="A43" s="14"/>
      <c r="B43" s="14">
        <v>0.25</v>
      </c>
      <c r="C43" s="17" t="str">
        <f>'Material Costs'!B14</f>
        <v xml:space="preserve">Concrete Mixing Machine </v>
      </c>
      <c r="D43" s="17" t="str">
        <f>'Material Costs'!C14</f>
        <v>hr</v>
      </c>
      <c r="E43" s="84">
        <f t="shared" si="12"/>
        <v>0.25</v>
      </c>
      <c r="F43" s="11">
        <f>'Material Costs'!D14</f>
        <v>300</v>
      </c>
      <c r="G43" s="95">
        <f t="shared" si="13"/>
        <v>75</v>
      </c>
      <c r="H43" s="11"/>
    </row>
    <row r="44" spans="1:16" x14ac:dyDescent="0.25">
      <c r="A44" s="14"/>
      <c r="B44" s="14">
        <v>186</v>
      </c>
      <c r="C44" s="17" t="str">
        <f>'Material Costs'!B7</f>
        <v>Water</v>
      </c>
      <c r="D44" s="17" t="str">
        <f>'Material Costs'!C7</f>
        <v>Lit</v>
      </c>
      <c r="E44" s="84">
        <f t="shared" si="12"/>
        <v>186</v>
      </c>
      <c r="F44" s="11">
        <f>'Material Costs'!D7</f>
        <v>0.2</v>
      </c>
      <c r="G44" s="95">
        <f t="shared" si="13"/>
        <v>37.200000000000003</v>
      </c>
      <c r="H44" s="11"/>
    </row>
    <row r="45" spans="1:16" x14ac:dyDescent="0.25">
      <c r="A45" s="14"/>
      <c r="B45" s="14">
        <v>0.25</v>
      </c>
      <c r="C45" s="102" t="str">
        <f>'Material Costs'!B12</f>
        <v xml:space="preserve">Skilled Labor </v>
      </c>
      <c r="D45" s="17" t="str">
        <f>'Material Costs'!C12</f>
        <v>md</v>
      </c>
      <c r="E45" s="84">
        <f t="shared" si="12"/>
        <v>0.25</v>
      </c>
      <c r="F45" s="11">
        <f>'Material Costs'!D12</f>
        <v>700</v>
      </c>
      <c r="G45" s="95">
        <f t="shared" si="13"/>
        <v>175</v>
      </c>
      <c r="H45" s="11"/>
      <c r="L45">
        <f>L39*$B$45</f>
        <v>20.125</v>
      </c>
      <c r="M45">
        <f t="shared" ref="M45:O45" si="14">M39*$B$45</f>
        <v>3.7</v>
      </c>
      <c r="N45">
        <f t="shared" si="14"/>
        <v>0</v>
      </c>
      <c r="O45">
        <f t="shared" si="14"/>
        <v>0.5</v>
      </c>
      <c r="P45">
        <f t="shared" si="11"/>
        <v>24.324999999999999</v>
      </c>
    </row>
    <row r="46" spans="1:16" x14ac:dyDescent="0.25">
      <c r="A46" s="14"/>
      <c r="B46" s="14">
        <v>1</v>
      </c>
      <c r="C46" s="102" t="str">
        <f>'Material Costs'!B13</f>
        <v xml:space="preserve">Unskilled Labor </v>
      </c>
      <c r="D46" s="17" t="str">
        <f>'Material Costs'!C13</f>
        <v>md</v>
      </c>
      <c r="E46" s="84">
        <f t="shared" si="12"/>
        <v>1</v>
      </c>
      <c r="F46" s="11">
        <f>'Material Costs'!D13</f>
        <v>400</v>
      </c>
      <c r="G46" s="95">
        <f t="shared" si="13"/>
        <v>400</v>
      </c>
      <c r="H46" s="11"/>
      <c r="L46">
        <f>L39*$B$46</f>
        <v>80.5</v>
      </c>
      <c r="M46">
        <f t="shared" ref="M46:O46" si="15">M39*$B$46</f>
        <v>14.8</v>
      </c>
      <c r="N46">
        <f t="shared" si="15"/>
        <v>0</v>
      </c>
      <c r="O46">
        <f t="shared" si="15"/>
        <v>2</v>
      </c>
      <c r="P46">
        <f t="shared" si="11"/>
        <v>97.3</v>
      </c>
    </row>
    <row r="47" spans="1:16" x14ac:dyDescent="0.25">
      <c r="A47" s="14"/>
      <c r="B47" s="14">
        <v>90</v>
      </c>
      <c r="C47" s="12" t="str">
        <f>'Material Costs'!B8</f>
        <v>Steel Bars With Transportation</v>
      </c>
      <c r="D47" s="12" t="str">
        <f>'Material Costs'!C8</f>
        <v>KG</v>
      </c>
      <c r="E47" s="84">
        <f>$E$38*B47</f>
        <v>90</v>
      </c>
      <c r="F47" s="11">
        <f>'Material Costs'!D8</f>
        <v>75</v>
      </c>
      <c r="G47" s="95">
        <f t="shared" si="13"/>
        <v>6750</v>
      </c>
      <c r="H47" s="11"/>
    </row>
    <row r="48" spans="1:16" x14ac:dyDescent="0.25">
      <c r="A48" s="14"/>
      <c r="B48" s="14">
        <v>10</v>
      </c>
      <c r="C48" s="17" t="str">
        <f>'Material Costs'!B18</f>
        <v>Wooden Form works</v>
      </c>
      <c r="D48" s="17" t="str">
        <f>'Material Costs'!C18</f>
        <v>m2</v>
      </c>
      <c r="E48" s="84">
        <f t="shared" si="12"/>
        <v>10</v>
      </c>
      <c r="F48" s="11">
        <f>'Material Costs'!D18</f>
        <v>100</v>
      </c>
      <c r="G48" s="95">
        <f t="shared" si="13"/>
        <v>1000</v>
      </c>
      <c r="H48" s="11"/>
    </row>
    <row r="49" spans="1:16" x14ac:dyDescent="0.25">
      <c r="A49" s="7" t="s">
        <v>32</v>
      </c>
      <c r="B49" s="7"/>
      <c r="C49" s="8" t="s">
        <v>33</v>
      </c>
      <c r="D49" s="9"/>
      <c r="E49" s="96">
        <v>1</v>
      </c>
      <c r="F49" s="11"/>
      <c r="G49" s="91">
        <f>SUM(G51:G56)</f>
        <v>3984</v>
      </c>
      <c r="H49" s="11">
        <f t="shared" si="0"/>
        <v>5179.2</v>
      </c>
    </row>
    <row r="50" spans="1:16" ht="25.5" x14ac:dyDescent="0.25">
      <c r="A50" s="14"/>
      <c r="B50" s="14"/>
      <c r="C50" s="12" t="s">
        <v>34</v>
      </c>
      <c r="D50" s="9"/>
      <c r="E50" s="9"/>
      <c r="F50" s="11"/>
      <c r="G50" s="11"/>
      <c r="H50" s="11"/>
      <c r="L50" s="105">
        <f>'Construction of 6+1 Classrooms'!D52</f>
        <v>110</v>
      </c>
      <c r="M50" s="105">
        <f>'Construction of 4+1 Dry Latrine'!D64</f>
        <v>23</v>
      </c>
      <c r="O50" s="105">
        <f>'Construction of Boundary Wall'!D20</f>
        <v>86.1</v>
      </c>
    </row>
    <row r="51" spans="1:16" x14ac:dyDescent="0.25">
      <c r="A51" s="14"/>
      <c r="B51" s="14">
        <v>550</v>
      </c>
      <c r="C51" s="12" t="str">
        <f>'Material Costs'!B19</f>
        <v>Brick with transportation</v>
      </c>
      <c r="D51" s="12" t="str">
        <f>'Material Costs'!C19</f>
        <v>No</v>
      </c>
      <c r="E51" s="84">
        <f>$E$49*B51</f>
        <v>550</v>
      </c>
      <c r="F51" s="12">
        <f>'Material Costs'!D19</f>
        <v>4</v>
      </c>
      <c r="G51" s="11">
        <f>E51*F51</f>
        <v>2200</v>
      </c>
      <c r="H51" s="11"/>
    </row>
    <row r="52" spans="1:16" x14ac:dyDescent="0.25">
      <c r="A52" s="14"/>
      <c r="B52" s="14">
        <v>0.33</v>
      </c>
      <c r="C52" s="12" t="str">
        <f>'Material Costs'!B5</f>
        <v>Sand with transportation</v>
      </c>
      <c r="D52" s="12" t="str">
        <f>'Material Costs'!C5</f>
        <v>m3</v>
      </c>
      <c r="E52" s="84">
        <f t="shared" ref="E52:E56" si="16">$E$49*B52</f>
        <v>0.33</v>
      </c>
      <c r="F52" s="12">
        <f>'Material Costs'!D5</f>
        <v>800</v>
      </c>
      <c r="G52" s="11">
        <f t="shared" ref="G52:G56" si="17">E52*F52</f>
        <v>264</v>
      </c>
      <c r="H52" s="11"/>
    </row>
    <row r="53" spans="1:16" x14ac:dyDescent="0.25">
      <c r="A53" s="14"/>
      <c r="B53" s="14">
        <v>1.25</v>
      </c>
      <c r="C53" s="87" t="str">
        <f>'Material Costs'!B6</f>
        <v>Cement with Transportation</v>
      </c>
      <c r="D53" s="87" t="str">
        <f>'Material Costs'!C6</f>
        <v>Bag</v>
      </c>
      <c r="E53" s="84">
        <f t="shared" si="16"/>
        <v>1.25</v>
      </c>
      <c r="F53" s="87">
        <f>'Material Costs'!D6</f>
        <v>380</v>
      </c>
      <c r="G53" s="11">
        <f t="shared" si="17"/>
        <v>475</v>
      </c>
      <c r="H53" s="11"/>
    </row>
    <row r="54" spans="1:16" x14ac:dyDescent="0.25">
      <c r="A54" s="14"/>
      <c r="B54" s="14">
        <v>200</v>
      </c>
      <c r="C54" s="12" t="str">
        <f>'Material Costs'!B7</f>
        <v>Water</v>
      </c>
      <c r="D54" s="12" t="str">
        <f>'Material Costs'!C7</f>
        <v>Lit</v>
      </c>
      <c r="E54" s="84">
        <f t="shared" si="16"/>
        <v>200</v>
      </c>
      <c r="F54" s="12">
        <f>'Material Costs'!D7</f>
        <v>0.2</v>
      </c>
      <c r="G54" s="11">
        <f t="shared" si="17"/>
        <v>40</v>
      </c>
      <c r="H54" s="11"/>
    </row>
    <row r="55" spans="1:16" x14ac:dyDescent="0.25">
      <c r="A55" s="14"/>
      <c r="B55" s="14">
        <v>0.67</v>
      </c>
      <c r="C55" s="101" t="str">
        <f>'Material Costs'!B12</f>
        <v xml:space="preserve">Skilled Labor </v>
      </c>
      <c r="D55" s="12" t="str">
        <f>'Material Costs'!C12</f>
        <v>md</v>
      </c>
      <c r="E55" s="84">
        <f t="shared" si="16"/>
        <v>0.67</v>
      </c>
      <c r="F55" s="12">
        <f>'Material Costs'!D12</f>
        <v>700</v>
      </c>
      <c r="G55" s="11">
        <f t="shared" si="17"/>
        <v>469</v>
      </c>
      <c r="H55" s="11"/>
      <c r="L55">
        <f>L50*$B$55</f>
        <v>73.7</v>
      </c>
      <c r="M55">
        <f t="shared" ref="M55:O55" si="18">M50*$B$55</f>
        <v>15.41</v>
      </c>
      <c r="N55">
        <f t="shared" si="18"/>
        <v>0</v>
      </c>
      <c r="O55">
        <f t="shared" si="18"/>
        <v>57.686999999999998</v>
      </c>
      <c r="P55">
        <f t="shared" si="11"/>
        <v>146.797</v>
      </c>
    </row>
    <row r="56" spans="1:16" x14ac:dyDescent="0.25">
      <c r="A56" s="14"/>
      <c r="B56" s="14">
        <v>1.34</v>
      </c>
      <c r="C56" s="101" t="str">
        <f>'Material Costs'!B13</f>
        <v xml:space="preserve">Unskilled Labor </v>
      </c>
      <c r="D56" s="12" t="str">
        <f>'Material Costs'!C13</f>
        <v>md</v>
      </c>
      <c r="E56" s="84">
        <f t="shared" si="16"/>
        <v>1.34</v>
      </c>
      <c r="F56" s="12">
        <f>'Material Costs'!D13</f>
        <v>400</v>
      </c>
      <c r="G56" s="11">
        <f t="shared" si="17"/>
        <v>536</v>
      </c>
      <c r="H56" s="11"/>
      <c r="L56">
        <f>L50*$B$60</f>
        <v>17.600000000000001</v>
      </c>
      <c r="M56">
        <f t="shared" ref="M56:O56" si="19">M50*$B$60</f>
        <v>3.68</v>
      </c>
      <c r="N56">
        <f t="shared" si="19"/>
        <v>0</v>
      </c>
      <c r="O56">
        <f t="shared" si="19"/>
        <v>13.776</v>
      </c>
      <c r="P56">
        <f t="shared" si="11"/>
        <v>35.055999999999997</v>
      </c>
    </row>
    <row r="57" spans="1:16" x14ac:dyDescent="0.25">
      <c r="A57" s="7" t="s">
        <v>35</v>
      </c>
      <c r="B57" s="7"/>
      <c r="C57" s="13" t="s">
        <v>36</v>
      </c>
      <c r="D57" s="9"/>
      <c r="E57" s="96">
        <v>1</v>
      </c>
      <c r="F57" s="11"/>
      <c r="G57" s="91">
        <f>SUM(G59:G60)</f>
        <v>2064</v>
      </c>
      <c r="H57" s="11">
        <f t="shared" si="0"/>
        <v>2683.2000000000003</v>
      </c>
    </row>
    <row r="58" spans="1:16" ht="25.5" x14ac:dyDescent="0.25">
      <c r="A58" s="14"/>
      <c r="B58" s="14"/>
      <c r="C58" s="12" t="s">
        <v>37</v>
      </c>
      <c r="D58" s="9"/>
      <c r="E58" s="9"/>
      <c r="F58" s="11"/>
      <c r="G58" s="11"/>
      <c r="H58" s="11"/>
      <c r="L58">
        <f>'Construction of 6+1 Classrooms'!D55</f>
        <v>35</v>
      </c>
      <c r="M58" s="105">
        <f>'Construction of 4+1 Dry Latrine'!D67</f>
        <v>3.5</v>
      </c>
    </row>
    <row r="59" spans="1:16" x14ac:dyDescent="0.25">
      <c r="A59" s="14"/>
      <c r="B59" s="14">
        <v>1</v>
      </c>
      <c r="C59" s="12" t="str">
        <f>'Material Costs'!B20</f>
        <v>Brick Peaces</v>
      </c>
      <c r="D59" s="12" t="str">
        <f>'Material Costs'!C20</f>
        <v>m³</v>
      </c>
      <c r="E59" s="84">
        <f>$E$57*B59</f>
        <v>1</v>
      </c>
      <c r="F59" s="12">
        <f>'Material Costs'!D20</f>
        <v>2000</v>
      </c>
      <c r="G59" s="11">
        <f>E59*F59</f>
        <v>2000</v>
      </c>
      <c r="H59" s="11"/>
    </row>
    <row r="60" spans="1:16" x14ac:dyDescent="0.25">
      <c r="A60" s="14"/>
      <c r="B60" s="14">
        <v>0.16</v>
      </c>
      <c r="C60" s="101" t="str">
        <f>'Material Costs'!B13</f>
        <v xml:space="preserve">Unskilled Labor </v>
      </c>
      <c r="D60" s="12" t="str">
        <f>'Material Costs'!C13</f>
        <v>md</v>
      </c>
      <c r="E60" s="84">
        <f>$E$57*B60</f>
        <v>0.16</v>
      </c>
      <c r="F60" s="12">
        <f>'Material Costs'!D13</f>
        <v>400</v>
      </c>
      <c r="G60" s="11">
        <f>E60*F60</f>
        <v>64</v>
      </c>
      <c r="H60" s="11"/>
      <c r="L60">
        <f>L58*$B$60</f>
        <v>5.6000000000000005</v>
      </c>
      <c r="M60">
        <f>M58*$B$60</f>
        <v>0.56000000000000005</v>
      </c>
      <c r="P60">
        <f t="shared" si="11"/>
        <v>6.16</v>
      </c>
    </row>
    <row r="61" spans="1:16" x14ac:dyDescent="0.25">
      <c r="A61" s="7" t="s">
        <v>38</v>
      </c>
      <c r="B61" s="7"/>
      <c r="C61" s="8" t="s">
        <v>39</v>
      </c>
      <c r="D61" s="9"/>
      <c r="E61" s="96">
        <v>1</v>
      </c>
      <c r="F61" s="91"/>
      <c r="G61" s="91">
        <f>SUM(G63:G67)</f>
        <v>642</v>
      </c>
      <c r="H61" s="11">
        <f t="shared" si="0"/>
        <v>834.6</v>
      </c>
    </row>
    <row r="62" spans="1:16" ht="38.25" x14ac:dyDescent="0.25">
      <c r="A62" s="14"/>
      <c r="B62" s="14"/>
      <c r="C62" s="12" t="s">
        <v>40</v>
      </c>
      <c r="D62" s="9"/>
      <c r="E62" s="9"/>
      <c r="F62" s="11"/>
      <c r="G62" s="11"/>
      <c r="H62" s="11"/>
      <c r="L62">
        <f>'Construction of 6+1 Classrooms'!D58</f>
        <v>17</v>
      </c>
    </row>
    <row r="63" spans="1:16" x14ac:dyDescent="0.25">
      <c r="A63" s="14"/>
      <c r="B63" s="14">
        <v>0.09</v>
      </c>
      <c r="C63" s="12" t="str">
        <f>'Material Costs'!B5</f>
        <v>Sand with transportation</v>
      </c>
      <c r="D63" s="12" t="str">
        <f>'Material Costs'!C5</f>
        <v>m3</v>
      </c>
      <c r="E63" s="84">
        <f>$E$61*B63</f>
        <v>0.09</v>
      </c>
      <c r="F63" s="12">
        <f>'Material Costs'!D5</f>
        <v>800</v>
      </c>
      <c r="G63" s="11">
        <f>E63*F63</f>
        <v>72</v>
      </c>
      <c r="H63" s="11"/>
    </row>
    <row r="64" spans="1:16" x14ac:dyDescent="0.25">
      <c r="A64" s="14"/>
      <c r="B64" s="14">
        <v>1</v>
      </c>
      <c r="C64" s="12" t="str">
        <f>'Material Costs'!B6</f>
        <v>Cement with Transportation</v>
      </c>
      <c r="D64" s="12" t="str">
        <f>'Material Costs'!C6</f>
        <v>Bag</v>
      </c>
      <c r="E64" s="84">
        <f t="shared" ref="E64:E67" si="20">$E$61*B64</f>
        <v>1</v>
      </c>
      <c r="F64" s="12">
        <f>'Material Costs'!D6</f>
        <v>380</v>
      </c>
      <c r="G64" s="11">
        <f t="shared" ref="G64:G67" si="21">E64*F64</f>
        <v>380</v>
      </c>
      <c r="H64" s="11"/>
    </row>
    <row r="65" spans="1:16" x14ac:dyDescent="0.25">
      <c r="A65" s="14"/>
      <c r="B65" s="14">
        <v>200</v>
      </c>
      <c r="C65" s="12" t="str">
        <f>'Material Costs'!B7</f>
        <v>Water</v>
      </c>
      <c r="D65" s="12" t="str">
        <f>'Material Costs'!C7</f>
        <v>Lit</v>
      </c>
      <c r="E65" s="84">
        <f t="shared" si="20"/>
        <v>200</v>
      </c>
      <c r="F65" s="12">
        <f>'Material Costs'!D7</f>
        <v>0.2</v>
      </c>
      <c r="G65" s="11">
        <f t="shared" si="21"/>
        <v>40</v>
      </c>
      <c r="H65" s="11"/>
      <c r="L65">
        <f>L62*B66</f>
        <v>1.7000000000000002</v>
      </c>
      <c r="P65">
        <f t="shared" si="11"/>
        <v>1.7000000000000002</v>
      </c>
    </row>
    <row r="66" spans="1:16" x14ac:dyDescent="0.25">
      <c r="A66" s="14"/>
      <c r="B66" s="14">
        <v>0.1</v>
      </c>
      <c r="C66" s="101" t="str">
        <f>'Material Costs'!B12</f>
        <v xml:space="preserve">Skilled Labor </v>
      </c>
      <c r="D66" s="12" t="str">
        <f>'Material Costs'!C12</f>
        <v>md</v>
      </c>
      <c r="E66" s="84">
        <f t="shared" si="20"/>
        <v>0.1</v>
      </c>
      <c r="F66" s="12">
        <f>'Material Costs'!D12</f>
        <v>700</v>
      </c>
      <c r="G66" s="11">
        <f t="shared" si="21"/>
        <v>70</v>
      </c>
      <c r="H66" s="11"/>
      <c r="L66">
        <f>L62*B67</f>
        <v>3.4000000000000004</v>
      </c>
      <c r="P66">
        <f t="shared" si="11"/>
        <v>3.4000000000000004</v>
      </c>
    </row>
    <row r="67" spans="1:16" x14ac:dyDescent="0.25">
      <c r="A67" s="14"/>
      <c r="B67" s="14">
        <v>0.2</v>
      </c>
      <c r="C67" s="101" t="str">
        <f>'Material Costs'!B13</f>
        <v xml:space="preserve">Unskilled Labor </v>
      </c>
      <c r="D67" s="12" t="str">
        <f>'Material Costs'!C13</f>
        <v>md</v>
      </c>
      <c r="E67" s="84">
        <f t="shared" si="20"/>
        <v>0.2</v>
      </c>
      <c r="F67" s="12">
        <f>'Material Costs'!D13</f>
        <v>400</v>
      </c>
      <c r="G67" s="11">
        <f t="shared" si="21"/>
        <v>80</v>
      </c>
      <c r="H67" s="11"/>
    </row>
    <row r="68" spans="1:16" x14ac:dyDescent="0.25">
      <c r="A68" s="7" t="s">
        <v>41</v>
      </c>
      <c r="B68" s="7"/>
      <c r="C68" s="8" t="s">
        <v>42</v>
      </c>
      <c r="D68" s="9"/>
      <c r="E68" s="97">
        <v>1</v>
      </c>
      <c r="F68" s="11"/>
      <c r="G68" s="91">
        <f>SUM(G70)</f>
        <v>2500</v>
      </c>
      <c r="H68" s="11">
        <f t="shared" ref="H68:H128" si="22">G68*1.3</f>
        <v>3250</v>
      </c>
    </row>
    <row r="69" spans="1:16" ht="45" x14ac:dyDescent="0.25">
      <c r="A69" s="14"/>
      <c r="B69" s="14"/>
      <c r="C69" s="19" t="s">
        <v>43</v>
      </c>
      <c r="D69" s="9"/>
      <c r="E69" s="10"/>
      <c r="F69" s="11"/>
      <c r="G69" s="11"/>
      <c r="H69" s="11"/>
    </row>
    <row r="70" spans="1:16" ht="30" x14ac:dyDescent="0.25">
      <c r="A70" s="14"/>
      <c r="B70" s="14">
        <v>1</v>
      </c>
      <c r="C70" s="19" t="str">
        <f>'Material Costs'!B21</f>
        <v>Supply and installation of windows With oil painting and All required activities</v>
      </c>
      <c r="D70" s="19" t="str">
        <f>'Material Costs'!C21</f>
        <v>m2</v>
      </c>
      <c r="E70" s="98">
        <v>1</v>
      </c>
      <c r="F70" s="19">
        <f>'Material Costs'!D21</f>
        <v>2500</v>
      </c>
      <c r="G70" s="11">
        <f>E70*F70</f>
        <v>2500</v>
      </c>
      <c r="H70" s="11"/>
    </row>
    <row r="71" spans="1:16" x14ac:dyDescent="0.25">
      <c r="A71" s="7" t="s">
        <v>44</v>
      </c>
      <c r="B71" s="7"/>
      <c r="C71" s="8" t="s">
        <v>45</v>
      </c>
      <c r="D71" s="9"/>
      <c r="E71" s="9">
        <v>1</v>
      </c>
      <c r="F71" s="11"/>
      <c r="G71" s="91">
        <f>SUM(G73)</f>
        <v>3500</v>
      </c>
      <c r="H71" s="11">
        <f t="shared" si="22"/>
        <v>4550</v>
      </c>
    </row>
    <row r="72" spans="1:16" ht="45" x14ac:dyDescent="0.25">
      <c r="A72" s="14"/>
      <c r="B72" s="14"/>
      <c r="C72" s="19" t="s">
        <v>46</v>
      </c>
      <c r="D72" s="9"/>
      <c r="E72" s="9"/>
      <c r="F72" s="11"/>
      <c r="G72" s="11"/>
      <c r="H72" s="11"/>
    </row>
    <row r="73" spans="1:16" ht="30" x14ac:dyDescent="0.25">
      <c r="A73" s="14"/>
      <c r="B73" s="14">
        <v>1</v>
      </c>
      <c r="C73" s="19" t="str">
        <f>'Material Costs'!B22</f>
        <v>Supply and installation door with oil painting and all required activities</v>
      </c>
      <c r="D73" s="19" t="str">
        <f>'Material Costs'!C22</f>
        <v>m2</v>
      </c>
      <c r="E73">
        <f>E71*B73</f>
        <v>1</v>
      </c>
      <c r="F73" s="19">
        <f>'Material Costs'!D22</f>
        <v>3500</v>
      </c>
      <c r="G73" s="11">
        <f>E73*F73</f>
        <v>3500</v>
      </c>
      <c r="H73" s="11"/>
    </row>
    <row r="74" spans="1:16" x14ac:dyDescent="0.25">
      <c r="A74" s="7" t="s">
        <v>47</v>
      </c>
      <c r="B74" s="7"/>
      <c r="C74" s="8" t="s">
        <v>48</v>
      </c>
      <c r="D74" s="9"/>
      <c r="E74" s="96">
        <v>1</v>
      </c>
      <c r="F74" s="91"/>
      <c r="G74" s="91">
        <f>SUM(G76:G80)</f>
        <v>208.55</v>
      </c>
      <c r="H74" s="11">
        <f t="shared" si="22"/>
        <v>271.11500000000001</v>
      </c>
    </row>
    <row r="75" spans="1:16" ht="45" x14ac:dyDescent="0.25">
      <c r="A75" s="14"/>
      <c r="B75" s="14"/>
      <c r="C75" s="19" t="s">
        <v>49</v>
      </c>
      <c r="D75" s="9"/>
      <c r="E75" s="9"/>
      <c r="F75" s="11"/>
      <c r="G75" s="11"/>
      <c r="H75" s="11"/>
      <c r="L75">
        <f>'Construction of 6+1 Classrooms'!D77+'Construction of 6+1 Classrooms'!D78+'Construction of 6+1 Classrooms'!D73+'Construction of 6+1 Classrooms'!D74</f>
        <v>1158</v>
      </c>
      <c r="M75" s="105">
        <f>'Construction of 4+1 Dry Latrine'!D87+'Construction of 4+1 Dry Latrine'!D88+'Construction of 4+1 Dry Latrine'!D91+'Construction of 4+1 Dry Latrine'!D92</f>
        <v>237</v>
      </c>
      <c r="O75" s="105">
        <f>'Construction of Boundary Wall'!D23</f>
        <v>735</v>
      </c>
    </row>
    <row r="76" spans="1:16" x14ac:dyDescent="0.25">
      <c r="A76" s="14"/>
      <c r="B76" s="14">
        <v>2.1999999999999999E-2</v>
      </c>
      <c r="C76" s="12" t="str">
        <f>'Material Costs'!B5</f>
        <v>Sand with transportation</v>
      </c>
      <c r="D76" s="12" t="str">
        <f>'Material Costs'!C5</f>
        <v>m3</v>
      </c>
      <c r="E76" s="84">
        <f>$E$74*B76</f>
        <v>2.1999999999999999E-2</v>
      </c>
      <c r="F76" s="12">
        <f>'Material Costs'!D5</f>
        <v>800</v>
      </c>
      <c r="G76" s="11">
        <f>E76*F76</f>
        <v>17.599999999999998</v>
      </c>
      <c r="H76" s="11"/>
    </row>
    <row r="77" spans="1:16" x14ac:dyDescent="0.25">
      <c r="A77" s="14"/>
      <c r="B77" s="14">
        <v>2.5000000000000001E-3</v>
      </c>
      <c r="C77" s="12" t="str">
        <f>'Material Costs'!B6</f>
        <v>Cement with Transportation</v>
      </c>
      <c r="D77" s="12" t="str">
        <f>'Material Costs'!C6</f>
        <v>Bag</v>
      </c>
      <c r="E77" s="84">
        <f t="shared" ref="E77:E80" si="23">$E$74*B77</f>
        <v>2.5000000000000001E-3</v>
      </c>
      <c r="F77" s="12">
        <f>'Material Costs'!D6</f>
        <v>380</v>
      </c>
      <c r="G77" s="11">
        <f t="shared" ref="G77:G80" si="24">E77*F77</f>
        <v>0.95000000000000007</v>
      </c>
      <c r="H77" s="11"/>
    </row>
    <row r="78" spans="1:16" x14ac:dyDescent="0.25">
      <c r="A78" s="14"/>
      <c r="B78" s="14">
        <v>200</v>
      </c>
      <c r="C78" s="12" t="str">
        <f>'Material Costs'!B7</f>
        <v>Water</v>
      </c>
      <c r="D78" s="12" t="str">
        <f>'Material Costs'!C7</f>
        <v>Lit</v>
      </c>
      <c r="E78" s="84">
        <f t="shared" si="23"/>
        <v>200</v>
      </c>
      <c r="F78" s="12">
        <f>'Material Costs'!D7</f>
        <v>0.2</v>
      </c>
      <c r="G78" s="11">
        <f t="shared" si="24"/>
        <v>40</v>
      </c>
      <c r="H78" s="11"/>
    </row>
    <row r="79" spans="1:16" x14ac:dyDescent="0.25">
      <c r="A79" s="14"/>
      <c r="B79" s="14">
        <v>0.1</v>
      </c>
      <c r="C79" s="101" t="str">
        <f>'Material Costs'!B12</f>
        <v xml:space="preserve">Skilled Labor </v>
      </c>
      <c r="D79" s="12" t="str">
        <f>'Material Costs'!C12</f>
        <v>md</v>
      </c>
      <c r="E79" s="84">
        <f t="shared" si="23"/>
        <v>0.1</v>
      </c>
      <c r="F79" s="12">
        <f>'Material Costs'!D12</f>
        <v>700</v>
      </c>
      <c r="G79" s="11">
        <f t="shared" si="24"/>
        <v>70</v>
      </c>
      <c r="H79" s="11"/>
      <c r="L79">
        <f>L75*$B$79</f>
        <v>115.80000000000001</v>
      </c>
      <c r="M79">
        <f t="shared" ref="M79:O79" si="25">M75*$B$79</f>
        <v>23.700000000000003</v>
      </c>
      <c r="N79">
        <f t="shared" si="25"/>
        <v>0</v>
      </c>
      <c r="O79">
        <f t="shared" si="25"/>
        <v>73.5</v>
      </c>
      <c r="P79">
        <f t="shared" si="11"/>
        <v>213</v>
      </c>
    </row>
    <row r="80" spans="1:16" x14ac:dyDescent="0.25">
      <c r="A80" s="14"/>
      <c r="B80" s="14">
        <v>0.2</v>
      </c>
      <c r="C80" s="101" t="str">
        <f>'Material Costs'!B13</f>
        <v xml:space="preserve">Unskilled Labor </v>
      </c>
      <c r="D80" s="12" t="str">
        <f>'Material Costs'!C13</f>
        <v>md</v>
      </c>
      <c r="E80" s="84">
        <f t="shared" si="23"/>
        <v>0.2</v>
      </c>
      <c r="F80" s="12">
        <f>'Material Costs'!D13</f>
        <v>400</v>
      </c>
      <c r="G80" s="11">
        <f t="shared" si="24"/>
        <v>80</v>
      </c>
      <c r="H80" s="11"/>
      <c r="L80">
        <f>L75*$B$80</f>
        <v>231.60000000000002</v>
      </c>
      <c r="M80">
        <f t="shared" ref="M80:O80" si="26">M75*$B$80</f>
        <v>47.400000000000006</v>
      </c>
      <c r="N80">
        <f t="shared" si="26"/>
        <v>0</v>
      </c>
      <c r="O80">
        <f t="shared" si="26"/>
        <v>147</v>
      </c>
      <c r="P80">
        <f t="shared" si="11"/>
        <v>426</v>
      </c>
    </row>
    <row r="81" spans="1:16" x14ac:dyDescent="0.25">
      <c r="A81" s="7" t="s">
        <v>50</v>
      </c>
      <c r="B81" s="7"/>
      <c r="C81" s="8" t="s">
        <v>51</v>
      </c>
      <c r="D81" s="9"/>
      <c r="E81" s="9"/>
      <c r="F81" s="11"/>
      <c r="G81" s="91">
        <f>SUM(G83)</f>
        <v>1200</v>
      </c>
      <c r="H81" s="11">
        <f t="shared" si="22"/>
        <v>1560</v>
      </c>
    </row>
    <row r="82" spans="1:16" ht="45" x14ac:dyDescent="0.25">
      <c r="A82" s="14"/>
      <c r="B82" s="14"/>
      <c r="C82" s="19" t="s">
        <v>52</v>
      </c>
      <c r="D82" s="9"/>
      <c r="E82" s="9"/>
      <c r="F82" s="11"/>
      <c r="G82" s="11"/>
      <c r="H82" s="11"/>
    </row>
    <row r="83" spans="1:16" x14ac:dyDescent="0.25">
      <c r="A83" s="14"/>
      <c r="B83" s="14">
        <v>1</v>
      </c>
      <c r="C83" s="13" t="str">
        <f>'Material Costs'!B23</f>
        <v>Supply and installation of marble</v>
      </c>
      <c r="D83" s="13" t="str">
        <f>'Material Costs'!C23</f>
        <v>m2</v>
      </c>
      <c r="E83">
        <v>1</v>
      </c>
      <c r="F83" s="13">
        <f>'Material Costs'!D23</f>
        <v>1200</v>
      </c>
      <c r="G83" s="11">
        <f>E83*F83</f>
        <v>1200</v>
      </c>
      <c r="H83" s="11"/>
    </row>
    <row r="84" spans="1:16" x14ac:dyDescent="0.25">
      <c r="A84" s="7" t="s">
        <v>53</v>
      </c>
      <c r="B84" s="7"/>
      <c r="C84" s="8" t="s">
        <v>54</v>
      </c>
      <c r="D84" s="9"/>
      <c r="E84" s="96">
        <v>1</v>
      </c>
      <c r="F84" s="11"/>
      <c r="G84" s="91">
        <f>SUM(G86:G90)</f>
        <v>104.98</v>
      </c>
      <c r="H84" s="11">
        <f t="shared" si="22"/>
        <v>136.47400000000002</v>
      </c>
    </row>
    <row r="85" spans="1:16" ht="45" x14ac:dyDescent="0.25">
      <c r="A85" s="14"/>
      <c r="B85" s="14"/>
      <c r="C85" s="19" t="s">
        <v>55</v>
      </c>
      <c r="D85" s="9"/>
      <c r="E85" s="9"/>
      <c r="F85" s="11"/>
      <c r="G85" s="11"/>
      <c r="H85" s="11"/>
      <c r="L85">
        <f>'Construction of 6+1 Classrooms'!D85+'Construction of 6+1 Classrooms'!D86</f>
        <v>18.5</v>
      </c>
      <c r="M85" s="105">
        <f>'Construction of 4+1 Dry Latrine'!D95+'Construction of 4+1 Dry Latrine'!D96+'Construction of 4+1 Dry Latrine'!D97</f>
        <v>68.5</v>
      </c>
      <c r="O85" s="105">
        <f>'Construction of Boundary Wall'!D38</f>
        <v>210</v>
      </c>
    </row>
    <row r="86" spans="1:16" x14ac:dyDescent="0.25">
      <c r="A86" s="14"/>
      <c r="B86" s="14">
        <v>3.2000000000000002E-3</v>
      </c>
      <c r="C86" s="19" t="str">
        <f>'Material Costs'!B5</f>
        <v>Sand with transportation</v>
      </c>
      <c r="D86" s="19" t="str">
        <f>'Material Costs'!C5</f>
        <v>m3</v>
      </c>
      <c r="E86" s="84">
        <f>$E$84*B86</f>
        <v>3.2000000000000002E-3</v>
      </c>
      <c r="F86" s="19">
        <f>'Material Costs'!D5</f>
        <v>800</v>
      </c>
      <c r="G86" s="11">
        <f>E86*F86</f>
        <v>2.56</v>
      </c>
      <c r="H86" s="11"/>
    </row>
    <row r="87" spans="1:16" x14ac:dyDescent="0.25">
      <c r="A87" s="14"/>
      <c r="B87" s="14">
        <v>3.1E-2</v>
      </c>
      <c r="C87" s="19" t="str">
        <f>'Material Costs'!B6</f>
        <v>Cement with Transportation</v>
      </c>
      <c r="D87" s="19" t="str">
        <f>'Material Costs'!C6</f>
        <v>Bag</v>
      </c>
      <c r="E87" s="84">
        <f t="shared" ref="E87:E90" si="27">$E$84*B87</f>
        <v>3.1E-2</v>
      </c>
      <c r="F87" s="19">
        <f>'Material Costs'!D6</f>
        <v>380</v>
      </c>
      <c r="G87" s="11">
        <f t="shared" ref="G87:G90" si="28">E87*F87</f>
        <v>11.78</v>
      </c>
      <c r="H87" s="11"/>
    </row>
    <row r="88" spans="1:16" x14ac:dyDescent="0.25">
      <c r="A88" s="14"/>
      <c r="B88" s="14">
        <v>3.2</v>
      </c>
      <c r="C88" s="19" t="str">
        <f>'Material Costs'!B7</f>
        <v>Water</v>
      </c>
      <c r="D88" s="19" t="str">
        <f>'Material Costs'!C7</f>
        <v>Lit</v>
      </c>
      <c r="E88" s="84">
        <f t="shared" si="27"/>
        <v>3.2</v>
      </c>
      <c r="F88" s="19">
        <f>'Material Costs'!D7</f>
        <v>0.2</v>
      </c>
      <c r="G88" s="11">
        <f t="shared" si="28"/>
        <v>0.64000000000000012</v>
      </c>
      <c r="H88" s="11"/>
    </row>
    <row r="89" spans="1:16" x14ac:dyDescent="0.25">
      <c r="A89" s="14"/>
      <c r="B89" s="14">
        <v>0.1</v>
      </c>
      <c r="C89" s="103" t="str">
        <f>'Material Costs'!B12</f>
        <v xml:space="preserve">Skilled Labor </v>
      </c>
      <c r="D89" s="19" t="str">
        <f>'Material Costs'!C12</f>
        <v>md</v>
      </c>
      <c r="E89" s="84">
        <f t="shared" si="27"/>
        <v>0.1</v>
      </c>
      <c r="F89" s="19">
        <f>'Material Costs'!D12</f>
        <v>700</v>
      </c>
      <c r="G89" s="11">
        <f t="shared" si="28"/>
        <v>70</v>
      </c>
      <c r="H89" s="11"/>
      <c r="L89">
        <f>L85*$B$89</f>
        <v>1.85</v>
      </c>
      <c r="M89">
        <f t="shared" ref="M89:O89" si="29">M85*$B$89</f>
        <v>6.8500000000000005</v>
      </c>
      <c r="O89">
        <f t="shared" si="29"/>
        <v>21</v>
      </c>
      <c r="P89">
        <f t="shared" si="11"/>
        <v>29.700000000000003</v>
      </c>
    </row>
    <row r="90" spans="1:16" x14ac:dyDescent="0.25">
      <c r="A90" s="14"/>
      <c r="B90" s="14">
        <v>0.05</v>
      </c>
      <c r="C90" s="104" t="str">
        <f>'Material Costs'!B13</f>
        <v xml:space="preserve">Unskilled Labor </v>
      </c>
      <c r="D90" s="13" t="str">
        <f>'Material Costs'!C13</f>
        <v>md</v>
      </c>
      <c r="E90" s="84">
        <f t="shared" si="27"/>
        <v>0.05</v>
      </c>
      <c r="F90" s="13">
        <f>'Material Costs'!D13</f>
        <v>400</v>
      </c>
      <c r="G90" s="11">
        <f t="shared" si="28"/>
        <v>20</v>
      </c>
      <c r="H90" s="11"/>
      <c r="L90">
        <f>L85*$B$90</f>
        <v>0.92500000000000004</v>
      </c>
      <c r="M90">
        <f t="shared" ref="M90:O90" si="30">M85*$B$90</f>
        <v>3.4250000000000003</v>
      </c>
      <c r="O90">
        <f t="shared" si="30"/>
        <v>10.5</v>
      </c>
      <c r="P90">
        <f t="shared" si="11"/>
        <v>14.850000000000001</v>
      </c>
    </row>
    <row r="91" spans="1:16" x14ac:dyDescent="0.25">
      <c r="A91" s="7" t="s">
        <v>56</v>
      </c>
      <c r="B91" s="7"/>
      <c r="C91" s="8" t="s">
        <v>57</v>
      </c>
      <c r="D91" s="9"/>
      <c r="E91" s="9"/>
      <c r="F91" s="11"/>
      <c r="G91" s="91">
        <f>G93</f>
        <v>200</v>
      </c>
      <c r="H91" s="11">
        <f t="shared" si="22"/>
        <v>260</v>
      </c>
    </row>
    <row r="92" spans="1:16" ht="45" x14ac:dyDescent="0.25">
      <c r="A92" s="14"/>
      <c r="B92" s="14"/>
      <c r="C92" s="19" t="s">
        <v>58</v>
      </c>
      <c r="D92" s="9"/>
      <c r="E92" s="9"/>
      <c r="F92" s="11"/>
      <c r="G92" s="11"/>
      <c r="H92" s="11"/>
    </row>
    <row r="93" spans="1:16" ht="30" x14ac:dyDescent="0.25">
      <c r="A93" s="14"/>
      <c r="B93" s="14">
        <v>1</v>
      </c>
      <c r="C93" s="19" t="str">
        <f>'Material Costs'!B24</f>
        <v>Supply and installation of wooden Frame for board with all required activities</v>
      </c>
      <c r="D93" s="19" t="str">
        <f>'Material Costs'!C24</f>
        <v>m</v>
      </c>
      <c r="E93">
        <v>1</v>
      </c>
      <c r="F93" s="19">
        <f>'Material Costs'!D24</f>
        <v>200</v>
      </c>
      <c r="G93" s="11">
        <f>E93*F93</f>
        <v>200</v>
      </c>
      <c r="H93" s="11"/>
    </row>
    <row r="94" spans="1:16" x14ac:dyDescent="0.25">
      <c r="A94" s="7" t="s">
        <v>59</v>
      </c>
      <c r="B94" s="7"/>
      <c r="C94" s="8" t="s">
        <v>60</v>
      </c>
      <c r="D94" s="9"/>
      <c r="E94" s="9">
        <v>1</v>
      </c>
      <c r="F94" s="11"/>
      <c r="G94" s="91">
        <f>SUM(G96:G103)</f>
        <v>2644</v>
      </c>
      <c r="H94" s="11">
        <f t="shared" si="22"/>
        <v>3437.2000000000003</v>
      </c>
    </row>
    <row r="95" spans="1:16" ht="60" x14ac:dyDescent="0.25">
      <c r="A95" s="14"/>
      <c r="B95" s="14"/>
      <c r="C95" s="19" t="s">
        <v>61</v>
      </c>
      <c r="D95" s="9"/>
      <c r="E95" s="9"/>
      <c r="F95" s="11"/>
      <c r="G95" s="11"/>
      <c r="H95" s="11"/>
    </row>
    <row r="96" spans="1:16" x14ac:dyDescent="0.25">
      <c r="A96" s="14"/>
      <c r="B96" s="14">
        <v>60</v>
      </c>
      <c r="C96" s="19" t="str">
        <f>'Material Costs'!B19</f>
        <v>Brick with transportation</v>
      </c>
      <c r="D96" s="19" t="str">
        <f>'Material Costs'!C19</f>
        <v>No</v>
      </c>
      <c r="E96" s="84">
        <f>$E$94*B96</f>
        <v>60</v>
      </c>
      <c r="F96" s="19">
        <f>'Material Costs'!D19</f>
        <v>4</v>
      </c>
      <c r="G96" s="11">
        <f>E96*F96</f>
        <v>240</v>
      </c>
      <c r="H96" s="11"/>
    </row>
    <row r="97" spans="1:8" x14ac:dyDescent="0.25">
      <c r="A97" s="14"/>
      <c r="B97" s="14">
        <v>0.33</v>
      </c>
      <c r="C97" s="19" t="str">
        <f>'Material Costs'!B5</f>
        <v>Sand with transportation</v>
      </c>
      <c r="D97" s="19" t="str">
        <f>'Material Costs'!C5</f>
        <v>m3</v>
      </c>
      <c r="E97" s="84">
        <f t="shared" ref="E97:E103" si="31">$E$94*B97</f>
        <v>0.33</v>
      </c>
      <c r="F97" s="19">
        <f>'Material Costs'!D5</f>
        <v>800</v>
      </c>
      <c r="G97" s="11">
        <f t="shared" ref="G97:G103" si="32">E97*F97</f>
        <v>264</v>
      </c>
      <c r="H97" s="11"/>
    </row>
    <row r="98" spans="1:8" x14ac:dyDescent="0.25">
      <c r="A98" s="14"/>
      <c r="B98" s="14">
        <v>1.25</v>
      </c>
      <c r="C98" s="19" t="str">
        <f>'Material Costs'!B6</f>
        <v>Cement with Transportation</v>
      </c>
      <c r="D98" s="19" t="str">
        <f>'Material Costs'!C6</f>
        <v>Bag</v>
      </c>
      <c r="E98" s="84">
        <f t="shared" si="31"/>
        <v>1.25</v>
      </c>
      <c r="F98" s="19">
        <f>'Material Costs'!D6</f>
        <v>380</v>
      </c>
      <c r="G98" s="11">
        <f t="shared" si="32"/>
        <v>475</v>
      </c>
      <c r="H98" s="11"/>
    </row>
    <row r="99" spans="1:8" x14ac:dyDescent="0.25">
      <c r="A99" s="14"/>
      <c r="B99" s="14">
        <v>200</v>
      </c>
      <c r="C99" s="19" t="str">
        <f>'Material Costs'!B7</f>
        <v>Water</v>
      </c>
      <c r="D99" s="19" t="str">
        <f>'Material Costs'!C7</f>
        <v>Lit</v>
      </c>
      <c r="E99" s="84">
        <f t="shared" si="31"/>
        <v>200</v>
      </c>
      <c r="F99" s="19">
        <f>'Material Costs'!D7</f>
        <v>0.2</v>
      </c>
      <c r="G99" s="11">
        <f t="shared" si="32"/>
        <v>40</v>
      </c>
      <c r="H99" s="11"/>
    </row>
    <row r="100" spans="1:8" x14ac:dyDescent="0.25">
      <c r="A100" s="14"/>
      <c r="B100" s="14">
        <v>0.67</v>
      </c>
      <c r="C100" s="79" t="str">
        <f>'Material Costs'!B12</f>
        <v xml:space="preserve">Skilled Labor </v>
      </c>
      <c r="D100" s="19" t="str">
        <f>'Material Costs'!C12</f>
        <v>md</v>
      </c>
      <c r="E100" s="84">
        <f t="shared" si="31"/>
        <v>0.67</v>
      </c>
      <c r="F100" s="19">
        <f>'Material Costs'!D12</f>
        <v>700</v>
      </c>
      <c r="G100" s="11">
        <f t="shared" si="32"/>
        <v>469</v>
      </c>
      <c r="H100" s="11"/>
    </row>
    <row r="101" spans="1:8" x14ac:dyDescent="0.25">
      <c r="A101" s="14"/>
      <c r="B101" s="14">
        <v>1.34</v>
      </c>
      <c r="C101" s="79" t="str">
        <f>'Material Costs'!B13</f>
        <v xml:space="preserve">Unskilled Labor </v>
      </c>
      <c r="D101" s="19" t="str">
        <f>'Material Costs'!C13</f>
        <v>md</v>
      </c>
      <c r="E101" s="84">
        <f t="shared" si="31"/>
        <v>1.34</v>
      </c>
      <c r="F101" s="19">
        <f>'Material Costs'!D13</f>
        <v>400</v>
      </c>
      <c r="G101" s="11">
        <f t="shared" si="32"/>
        <v>536</v>
      </c>
      <c r="H101" s="11"/>
    </row>
    <row r="102" spans="1:8" x14ac:dyDescent="0.25">
      <c r="A102" s="14"/>
      <c r="B102" s="14">
        <v>1.4</v>
      </c>
      <c r="C102" s="19" t="str">
        <f>'Material Costs'!B25</f>
        <v>Supply and installation chimney pipe</v>
      </c>
      <c r="D102" s="19" t="str">
        <f>'Material Costs'!C25</f>
        <v>m</v>
      </c>
      <c r="E102" s="84">
        <f t="shared" si="31"/>
        <v>1.4</v>
      </c>
      <c r="F102" s="19">
        <f>'Material Costs'!D25</f>
        <v>300</v>
      </c>
      <c r="G102" s="11">
        <f t="shared" si="32"/>
        <v>420</v>
      </c>
      <c r="H102" s="11"/>
    </row>
    <row r="103" spans="1:8" x14ac:dyDescent="0.25">
      <c r="A103" s="14"/>
      <c r="B103" s="14">
        <v>1</v>
      </c>
      <c r="C103" s="19" t="str">
        <f>'Material Costs'!B26</f>
        <v>Supply and installation of chimney cover</v>
      </c>
      <c r="D103" s="19" t="str">
        <f>'Material Costs'!C26</f>
        <v>No</v>
      </c>
      <c r="E103" s="84">
        <f t="shared" si="31"/>
        <v>1</v>
      </c>
      <c r="F103" s="19">
        <f>'Material Costs'!D26</f>
        <v>200</v>
      </c>
      <c r="G103" s="11">
        <f t="shared" si="32"/>
        <v>200</v>
      </c>
      <c r="H103" s="11"/>
    </row>
    <row r="104" spans="1:8" x14ac:dyDescent="0.25">
      <c r="A104" s="7" t="s">
        <v>62</v>
      </c>
      <c r="B104" s="7"/>
      <c r="C104" s="8" t="s">
        <v>63</v>
      </c>
      <c r="D104" s="9"/>
      <c r="E104" s="9"/>
      <c r="F104" s="11"/>
      <c r="G104" s="91">
        <f>SUM(G106)</f>
        <v>400</v>
      </c>
      <c r="H104" s="11">
        <f t="shared" si="22"/>
        <v>520</v>
      </c>
    </row>
    <row r="105" spans="1:8" ht="45" x14ac:dyDescent="0.25">
      <c r="A105" s="14"/>
      <c r="B105" s="14"/>
      <c r="C105" s="19" t="s">
        <v>64</v>
      </c>
      <c r="D105" s="9"/>
      <c r="E105" s="9"/>
      <c r="F105" s="11"/>
      <c r="G105" s="11"/>
      <c r="H105" s="11"/>
    </row>
    <row r="106" spans="1:8" x14ac:dyDescent="0.25">
      <c r="A106" s="14"/>
      <c r="B106" s="14">
        <v>1</v>
      </c>
      <c r="C106" s="19" t="str">
        <f>'Material Costs'!B27</f>
        <v>Supply and installation of roof gutters</v>
      </c>
      <c r="D106" s="19" t="str">
        <f>'Material Costs'!C27</f>
        <v>m</v>
      </c>
      <c r="E106">
        <v>1</v>
      </c>
      <c r="F106" s="19">
        <f>'Material Costs'!D27</f>
        <v>400</v>
      </c>
      <c r="G106" s="11">
        <f>E106*F106</f>
        <v>400</v>
      </c>
      <c r="H106" s="11"/>
    </row>
    <row r="107" spans="1:8" x14ac:dyDescent="0.25">
      <c r="A107" s="7" t="s">
        <v>65</v>
      </c>
      <c r="B107" s="7"/>
      <c r="C107" s="8" t="s">
        <v>66</v>
      </c>
      <c r="D107" s="9"/>
      <c r="E107" s="9"/>
      <c r="F107" s="11"/>
      <c r="G107" s="91">
        <f>SUM(G109)</f>
        <v>200</v>
      </c>
      <c r="H107" s="11">
        <f t="shared" si="22"/>
        <v>260</v>
      </c>
    </row>
    <row r="108" spans="1:8" ht="45" x14ac:dyDescent="0.25">
      <c r="A108" s="14"/>
      <c r="B108" s="14"/>
      <c r="C108" s="19" t="s">
        <v>67</v>
      </c>
      <c r="D108" s="9"/>
      <c r="E108" s="9"/>
      <c r="F108" s="11"/>
      <c r="G108" s="11"/>
      <c r="H108" s="11"/>
    </row>
    <row r="109" spans="1:8" x14ac:dyDescent="0.25">
      <c r="A109" s="14"/>
      <c r="B109" s="14">
        <v>1</v>
      </c>
      <c r="C109" s="19" t="str">
        <f>'Material Costs'!B28</f>
        <v>75% Paint with painting with all required activities</v>
      </c>
      <c r="D109" s="19" t="str">
        <f>'Material Costs'!C28</f>
        <v>m2</v>
      </c>
      <c r="E109">
        <v>1</v>
      </c>
      <c r="F109" s="19">
        <f>'Material Costs'!D28</f>
        <v>200</v>
      </c>
      <c r="G109" s="11">
        <f>E109*F109</f>
        <v>200</v>
      </c>
      <c r="H109" s="11"/>
    </row>
    <row r="110" spans="1:8" x14ac:dyDescent="0.25">
      <c r="A110" s="7" t="s">
        <v>68</v>
      </c>
      <c r="B110" s="7"/>
      <c r="C110" s="8" t="s">
        <v>69</v>
      </c>
      <c r="D110" s="9"/>
      <c r="E110" s="9"/>
      <c r="F110" s="11"/>
      <c r="G110" s="91">
        <f>SUM(G112)</f>
        <v>200</v>
      </c>
      <c r="H110" s="11">
        <f t="shared" si="22"/>
        <v>260</v>
      </c>
    </row>
    <row r="111" spans="1:8" ht="45" x14ac:dyDescent="0.25">
      <c r="A111" s="14"/>
      <c r="B111" s="14"/>
      <c r="C111" s="19" t="s">
        <v>70</v>
      </c>
      <c r="D111" s="9"/>
      <c r="E111" s="9"/>
      <c r="F111" s="11"/>
      <c r="G111" s="11"/>
      <c r="H111" s="11"/>
    </row>
    <row r="112" spans="1:8" x14ac:dyDescent="0.25">
      <c r="A112" s="14"/>
      <c r="B112" s="14"/>
      <c r="C112" s="13" t="str">
        <f>'Material Costs'!B29</f>
        <v>supply and installation of isogum</v>
      </c>
      <c r="D112" s="13" t="str">
        <f>'Material Costs'!C29</f>
        <v>m2</v>
      </c>
      <c r="E112">
        <v>1</v>
      </c>
      <c r="F112" s="13">
        <f>'Material Costs'!D29</f>
        <v>200</v>
      </c>
      <c r="G112" s="11">
        <f>E112*F112</f>
        <v>200</v>
      </c>
      <c r="H112" s="11"/>
    </row>
    <row r="113" spans="1:8" x14ac:dyDescent="0.25">
      <c r="A113" s="7" t="s">
        <v>71</v>
      </c>
      <c r="B113" s="7"/>
      <c r="C113" s="8" t="s">
        <v>72</v>
      </c>
      <c r="D113" s="9"/>
      <c r="E113" s="9"/>
      <c r="F113" s="11"/>
      <c r="G113" s="91">
        <f>SUM(G115)</f>
        <v>250</v>
      </c>
      <c r="H113" s="11">
        <f t="shared" si="22"/>
        <v>325</v>
      </c>
    </row>
    <row r="114" spans="1:8" ht="45" x14ac:dyDescent="0.25">
      <c r="A114" s="14"/>
      <c r="B114" s="14"/>
      <c r="C114" s="19" t="s">
        <v>73</v>
      </c>
      <c r="D114" s="9"/>
      <c r="E114" s="9"/>
      <c r="F114" s="11"/>
      <c r="G114" s="11"/>
      <c r="H114" s="11"/>
    </row>
    <row r="115" spans="1:8" x14ac:dyDescent="0.25">
      <c r="A115" s="14"/>
      <c r="B115" s="14">
        <v>1</v>
      </c>
      <c r="C115" s="19" t="str">
        <f>'Material Costs'!B30</f>
        <v>100% Paint with painting with all required activities</v>
      </c>
      <c r="D115" s="19" t="str">
        <f>'Material Costs'!C28</f>
        <v>m2</v>
      </c>
      <c r="E115">
        <v>1</v>
      </c>
      <c r="F115" s="19">
        <f>'Material Costs'!D30</f>
        <v>250</v>
      </c>
      <c r="G115" s="11">
        <f>E115*F115</f>
        <v>250</v>
      </c>
      <c r="H115" s="11"/>
    </row>
    <row r="116" spans="1:8" x14ac:dyDescent="0.25">
      <c r="A116" s="7" t="s">
        <v>74</v>
      </c>
      <c r="B116" s="7"/>
      <c r="C116" s="8" t="s">
        <v>75</v>
      </c>
      <c r="D116" s="9"/>
      <c r="E116" s="9"/>
      <c r="F116" s="11"/>
      <c r="G116" s="91">
        <f>SUM(G118)</f>
        <v>2500</v>
      </c>
      <c r="H116" s="11">
        <f t="shared" si="22"/>
        <v>3250</v>
      </c>
    </row>
    <row r="117" spans="1:8" ht="30" x14ac:dyDescent="0.25">
      <c r="A117" s="14"/>
      <c r="B117" s="14"/>
      <c r="C117" s="19" t="s">
        <v>76</v>
      </c>
      <c r="D117" s="9"/>
      <c r="E117" s="9"/>
      <c r="F117" s="11"/>
      <c r="G117" s="11"/>
      <c r="H117" s="11"/>
    </row>
    <row r="118" spans="1:8" x14ac:dyDescent="0.25">
      <c r="A118" s="14"/>
      <c r="B118" s="14">
        <v>1</v>
      </c>
      <c r="C118" s="19" t="str">
        <f>'Material Costs'!B32</f>
        <v>Supply and installation of handrailings</v>
      </c>
      <c r="D118" s="19" t="str">
        <f>'Material Costs'!C32</f>
        <v>m</v>
      </c>
      <c r="E118">
        <v>1</v>
      </c>
      <c r="F118" s="19">
        <f>'Material Costs'!D32</f>
        <v>2500</v>
      </c>
      <c r="G118" s="11">
        <f>E118*F118</f>
        <v>2500</v>
      </c>
      <c r="H118" s="11"/>
    </row>
    <row r="119" spans="1:8" x14ac:dyDescent="0.25">
      <c r="A119" s="7" t="s">
        <v>77</v>
      </c>
      <c r="B119" s="7"/>
      <c r="C119" s="13" t="s">
        <v>78</v>
      </c>
      <c r="D119" s="9"/>
      <c r="E119" s="9"/>
      <c r="F119" s="11"/>
      <c r="G119" s="91">
        <f>SUM(G121)</f>
        <v>400</v>
      </c>
      <c r="H119" s="11">
        <f t="shared" si="22"/>
        <v>520</v>
      </c>
    </row>
    <row r="120" spans="1:8" ht="45" x14ac:dyDescent="0.25">
      <c r="A120" s="14"/>
      <c r="B120" s="14"/>
      <c r="C120" s="19" t="s">
        <v>79</v>
      </c>
      <c r="D120" s="9"/>
      <c r="E120" s="9"/>
      <c r="F120" s="11"/>
      <c r="G120" s="11"/>
      <c r="H120" s="11"/>
    </row>
    <row r="121" spans="1:8" x14ac:dyDescent="0.25">
      <c r="A121" s="14"/>
      <c r="B121" s="14">
        <v>1</v>
      </c>
      <c r="C121" s="14" t="str">
        <f>'Material Costs'!B31</f>
        <v>Gi Sheet</v>
      </c>
      <c r="D121" s="14" t="str">
        <f>'Material Costs'!C31</f>
        <v>m2</v>
      </c>
      <c r="E121">
        <v>1</v>
      </c>
      <c r="F121" s="14">
        <f>'Material Costs'!D31</f>
        <v>400</v>
      </c>
      <c r="G121" s="11">
        <f>E121*F121</f>
        <v>400</v>
      </c>
      <c r="H121" s="11"/>
    </row>
    <row r="122" spans="1:8" x14ac:dyDescent="0.25">
      <c r="A122" s="7" t="s">
        <v>80</v>
      </c>
      <c r="B122" s="7"/>
      <c r="C122" s="7" t="s">
        <v>81</v>
      </c>
      <c r="D122" s="9"/>
      <c r="E122" s="9"/>
      <c r="F122" s="11"/>
      <c r="G122" s="91">
        <f>SUM(G124)</f>
        <v>400</v>
      </c>
      <c r="H122" s="11">
        <f t="shared" si="22"/>
        <v>520</v>
      </c>
    </row>
    <row r="123" spans="1:8" ht="45" x14ac:dyDescent="0.25">
      <c r="A123" s="14"/>
      <c r="B123" s="14"/>
      <c r="C123" s="19" t="s">
        <v>82</v>
      </c>
      <c r="D123" s="9"/>
      <c r="E123" s="9"/>
      <c r="F123" s="11"/>
      <c r="G123" s="11"/>
      <c r="H123" s="11"/>
    </row>
    <row r="124" spans="1:8" x14ac:dyDescent="0.25">
      <c r="A124" s="14"/>
      <c r="B124" s="14"/>
      <c r="C124" s="15" t="str">
        <f>'Material Costs'!B33</f>
        <v xml:space="preserve">Supply and installation of LED Lights </v>
      </c>
      <c r="D124" s="15" t="str">
        <f>'Material Costs'!C33</f>
        <v>No</v>
      </c>
      <c r="E124">
        <v>1</v>
      </c>
      <c r="F124" s="15">
        <f>'Material Costs'!D33</f>
        <v>400</v>
      </c>
      <c r="G124" s="11">
        <f>E124*F124</f>
        <v>400</v>
      </c>
      <c r="H124" s="11"/>
    </row>
    <row r="125" spans="1:8" x14ac:dyDescent="0.25">
      <c r="A125" s="7" t="s">
        <v>83</v>
      </c>
      <c r="B125" s="7"/>
      <c r="C125" s="7" t="s">
        <v>84</v>
      </c>
      <c r="D125" s="9"/>
      <c r="E125" s="9"/>
      <c r="F125" s="11"/>
      <c r="G125" s="91">
        <f>G127</f>
        <v>250</v>
      </c>
      <c r="H125" s="11">
        <f t="shared" si="22"/>
        <v>325</v>
      </c>
    </row>
    <row r="126" spans="1:8" ht="45" x14ac:dyDescent="0.25">
      <c r="A126" s="14"/>
      <c r="B126" s="14"/>
      <c r="C126" s="19" t="s">
        <v>85</v>
      </c>
      <c r="D126" s="9"/>
      <c r="E126" s="9"/>
      <c r="F126" s="11"/>
      <c r="G126" s="11"/>
      <c r="H126" s="11"/>
    </row>
    <row r="127" spans="1:8" x14ac:dyDescent="0.25">
      <c r="A127" s="14" t="s">
        <v>86</v>
      </c>
      <c r="B127" s="14"/>
      <c r="C127" s="15" t="str">
        <f>'Material Costs'!B34</f>
        <v>Double pole switches</v>
      </c>
      <c r="D127" s="15" t="str">
        <f>'Material Costs'!C34</f>
        <v>No</v>
      </c>
      <c r="E127">
        <v>1</v>
      </c>
      <c r="F127" s="15">
        <f>'Material Costs'!D34</f>
        <v>250</v>
      </c>
      <c r="G127" s="11">
        <f>E127*F127</f>
        <v>250</v>
      </c>
      <c r="H127" s="11"/>
    </row>
    <row r="128" spans="1:8" x14ac:dyDescent="0.25">
      <c r="A128" s="7" t="s">
        <v>87</v>
      </c>
      <c r="B128" s="7"/>
      <c r="C128" s="7" t="s">
        <v>88</v>
      </c>
      <c r="D128" s="9"/>
      <c r="E128" s="9"/>
      <c r="F128" s="11"/>
      <c r="G128" s="91">
        <f>G130</f>
        <v>200</v>
      </c>
      <c r="H128" s="11">
        <f t="shared" si="22"/>
        <v>260</v>
      </c>
    </row>
    <row r="129" spans="1:8" ht="45" x14ac:dyDescent="0.25">
      <c r="A129" s="14"/>
      <c r="B129" s="14"/>
      <c r="C129" s="19" t="s">
        <v>89</v>
      </c>
      <c r="D129" s="9"/>
      <c r="E129" s="9"/>
      <c r="F129" s="11"/>
      <c r="G129" s="11"/>
      <c r="H129" s="11"/>
    </row>
    <row r="130" spans="1:8" x14ac:dyDescent="0.25">
      <c r="A130" s="14" t="s">
        <v>90</v>
      </c>
      <c r="B130" s="14"/>
      <c r="C130" s="15" t="str">
        <f>'Material Costs'!B35</f>
        <v>Single pole switches 10 Amps</v>
      </c>
      <c r="D130" s="15" t="str">
        <f>'Material Costs'!C35</f>
        <v>No</v>
      </c>
      <c r="E130">
        <v>1</v>
      </c>
      <c r="F130" s="15">
        <f>'Material Costs'!D35</f>
        <v>200</v>
      </c>
      <c r="G130" s="11">
        <f>E130*F130</f>
        <v>200</v>
      </c>
      <c r="H130" s="11"/>
    </row>
    <row r="131" spans="1:8" x14ac:dyDescent="0.25">
      <c r="A131" s="7" t="s">
        <v>91</v>
      </c>
      <c r="B131" s="7"/>
      <c r="C131" s="20" t="s">
        <v>92</v>
      </c>
      <c r="D131" s="9"/>
      <c r="E131" s="9"/>
      <c r="F131" s="11"/>
      <c r="G131" s="91">
        <f>G133</f>
        <v>250</v>
      </c>
      <c r="H131" s="11">
        <f t="shared" ref="H131:H185" si="33">G131*1.3</f>
        <v>325</v>
      </c>
    </row>
    <row r="132" spans="1:8" ht="30" x14ac:dyDescent="0.25">
      <c r="A132" s="14"/>
      <c r="B132" s="14"/>
      <c r="C132" s="19" t="s">
        <v>93</v>
      </c>
      <c r="D132" s="9"/>
      <c r="E132" s="9"/>
      <c r="F132" s="11"/>
      <c r="G132" s="11"/>
      <c r="H132" s="11"/>
    </row>
    <row r="133" spans="1:8" x14ac:dyDescent="0.25">
      <c r="A133" s="14" t="s">
        <v>94</v>
      </c>
      <c r="B133" s="14"/>
      <c r="C133" s="13" t="str">
        <f>'Material Costs'!B36</f>
        <v xml:space="preserve">Socket 16 Amp </v>
      </c>
      <c r="D133" s="13" t="str">
        <f>'Material Costs'!C36</f>
        <v>No</v>
      </c>
      <c r="E133">
        <v>1</v>
      </c>
      <c r="F133" s="13">
        <f>'Material Costs'!D36</f>
        <v>250</v>
      </c>
      <c r="G133" s="11">
        <f>F133*E133</f>
        <v>250</v>
      </c>
      <c r="H133" s="11"/>
    </row>
    <row r="134" spans="1:8" x14ac:dyDescent="0.25">
      <c r="A134" s="7" t="s">
        <v>95</v>
      </c>
      <c r="B134" s="7"/>
      <c r="C134" s="7" t="s">
        <v>96</v>
      </c>
      <c r="D134" s="9"/>
      <c r="E134" s="9"/>
      <c r="F134" s="11"/>
      <c r="G134" s="91">
        <f>G136</f>
        <v>50</v>
      </c>
      <c r="H134" s="11">
        <f t="shared" si="33"/>
        <v>65</v>
      </c>
    </row>
    <row r="135" spans="1:8" ht="45" x14ac:dyDescent="0.25">
      <c r="A135" s="14"/>
      <c r="B135" s="14"/>
      <c r="C135" s="19" t="s">
        <v>97</v>
      </c>
      <c r="D135" s="9"/>
      <c r="E135" s="9"/>
      <c r="F135" s="11"/>
      <c r="G135" s="11"/>
      <c r="H135" s="11"/>
    </row>
    <row r="136" spans="1:8" x14ac:dyDescent="0.25">
      <c r="A136" s="14" t="s">
        <v>98</v>
      </c>
      <c r="B136" s="14"/>
      <c r="C136" s="15" t="str">
        <f>'Material Costs'!B37</f>
        <v>Copper Wire 2.5mm 2</v>
      </c>
      <c r="D136" s="15" t="str">
        <f>'Material Costs'!C37</f>
        <v>m</v>
      </c>
      <c r="E136">
        <v>1</v>
      </c>
      <c r="F136" s="15">
        <f>'Material Costs'!D37</f>
        <v>50</v>
      </c>
      <c r="G136" s="11">
        <f>E136*F136</f>
        <v>50</v>
      </c>
      <c r="H136" s="11"/>
    </row>
    <row r="137" spans="1:8" x14ac:dyDescent="0.25">
      <c r="A137" s="7" t="s">
        <v>99</v>
      </c>
      <c r="B137" s="7"/>
      <c r="C137" s="7" t="s">
        <v>100</v>
      </c>
      <c r="D137" s="9"/>
      <c r="E137" s="9"/>
      <c r="F137" s="11"/>
      <c r="G137" s="91">
        <f>G139</f>
        <v>60</v>
      </c>
      <c r="H137" s="11">
        <f t="shared" si="33"/>
        <v>78</v>
      </c>
    </row>
    <row r="138" spans="1:8" ht="30" x14ac:dyDescent="0.25">
      <c r="A138" s="14"/>
      <c r="B138" s="14"/>
      <c r="C138" s="19" t="s">
        <v>101</v>
      </c>
      <c r="D138" s="9"/>
      <c r="E138" s="9"/>
      <c r="F138" s="11"/>
      <c r="G138" s="11"/>
      <c r="H138" s="11"/>
    </row>
    <row r="139" spans="1:8" x14ac:dyDescent="0.25">
      <c r="A139" s="14" t="s">
        <v>102</v>
      </c>
      <c r="B139" s="14"/>
      <c r="C139" s="15" t="str">
        <f>'Material Costs'!B38</f>
        <v>Copper Wire 4mm2</v>
      </c>
      <c r="D139" s="15" t="str">
        <f>'Material Costs'!C38</f>
        <v>m</v>
      </c>
      <c r="E139">
        <v>1</v>
      </c>
      <c r="F139" s="15">
        <f>'Material Costs'!D38</f>
        <v>60</v>
      </c>
      <c r="G139" s="11">
        <f>E139*F139</f>
        <v>60</v>
      </c>
      <c r="H139" s="11"/>
    </row>
    <row r="140" spans="1:8" x14ac:dyDescent="0.25">
      <c r="A140" s="7" t="s">
        <v>103</v>
      </c>
      <c r="B140" s="7"/>
      <c r="C140" s="7" t="s">
        <v>104</v>
      </c>
      <c r="D140" s="9"/>
      <c r="E140" s="9"/>
      <c r="F140" s="11"/>
      <c r="G140" s="91">
        <f>G142</f>
        <v>20</v>
      </c>
      <c r="H140" s="11">
        <f t="shared" si="33"/>
        <v>26</v>
      </c>
    </row>
    <row r="141" spans="1:8" ht="45" x14ac:dyDescent="0.25">
      <c r="A141" s="14"/>
      <c r="B141" s="14"/>
      <c r="C141" s="19" t="s">
        <v>105</v>
      </c>
      <c r="D141" s="9"/>
      <c r="E141" s="9"/>
      <c r="F141" s="11"/>
      <c r="G141" s="11"/>
      <c r="H141" s="11"/>
    </row>
    <row r="142" spans="1:8" x14ac:dyDescent="0.25">
      <c r="A142" s="14" t="s">
        <v>106</v>
      </c>
      <c r="B142" s="14"/>
      <c r="C142" s="15" t="str">
        <f>'Material Costs'!B39</f>
        <v>PVC conduit 25 mm</v>
      </c>
      <c r="D142" s="15" t="str">
        <f>'Material Costs'!C39</f>
        <v>m</v>
      </c>
      <c r="E142">
        <v>1</v>
      </c>
      <c r="F142" s="15">
        <f>'Material Costs'!D39</f>
        <v>20</v>
      </c>
      <c r="G142" s="11">
        <f>E142*F142</f>
        <v>20</v>
      </c>
      <c r="H142" s="11"/>
    </row>
    <row r="143" spans="1:8" x14ac:dyDescent="0.25">
      <c r="A143" s="7" t="s">
        <v>107</v>
      </c>
      <c r="B143" s="7"/>
      <c r="C143" s="7" t="s">
        <v>108</v>
      </c>
      <c r="D143" s="9"/>
      <c r="E143" s="9"/>
      <c r="F143" s="11"/>
      <c r="G143" s="91">
        <f>G145</f>
        <v>25</v>
      </c>
      <c r="H143" s="11">
        <f t="shared" si="33"/>
        <v>32.5</v>
      </c>
    </row>
    <row r="144" spans="1:8" ht="45" x14ac:dyDescent="0.25">
      <c r="A144" s="14"/>
      <c r="B144" s="14"/>
      <c r="C144" s="19" t="s">
        <v>109</v>
      </c>
      <c r="D144" s="9"/>
      <c r="E144" s="9"/>
      <c r="F144" s="11"/>
      <c r="G144" s="11"/>
      <c r="H144" s="11"/>
    </row>
    <row r="145" spans="1:8" x14ac:dyDescent="0.25">
      <c r="A145" s="14" t="s">
        <v>110</v>
      </c>
      <c r="B145" s="14"/>
      <c r="C145" s="15" t="str">
        <f>'Material Costs'!B40</f>
        <v>PVC conduit 75mm</v>
      </c>
      <c r="D145" s="15" t="str">
        <f>'Material Costs'!C40</f>
        <v>m</v>
      </c>
      <c r="E145">
        <v>1</v>
      </c>
      <c r="F145" s="15">
        <f>'Material Costs'!D40</f>
        <v>25</v>
      </c>
      <c r="G145" s="11">
        <f>E145*F145</f>
        <v>25</v>
      </c>
      <c r="H145" s="11"/>
    </row>
    <row r="146" spans="1:8" x14ac:dyDescent="0.25">
      <c r="A146" s="7" t="s">
        <v>111</v>
      </c>
      <c r="B146" s="7"/>
      <c r="C146" s="7" t="s">
        <v>112</v>
      </c>
      <c r="D146" s="9"/>
      <c r="E146" s="9"/>
      <c r="F146" s="11"/>
      <c r="G146" s="91">
        <f>G148</f>
        <v>1000</v>
      </c>
      <c r="H146" s="11">
        <f t="shared" si="33"/>
        <v>1300</v>
      </c>
    </row>
    <row r="147" spans="1:8" ht="45" x14ac:dyDescent="0.25">
      <c r="A147" s="14"/>
      <c r="B147" s="14"/>
      <c r="C147" s="19" t="s">
        <v>113</v>
      </c>
      <c r="D147" s="9"/>
      <c r="E147" s="9"/>
      <c r="F147" s="11"/>
      <c r="G147" s="11"/>
      <c r="H147" s="11"/>
    </row>
    <row r="148" spans="1:8" x14ac:dyDescent="0.25">
      <c r="A148" s="14" t="s">
        <v>114</v>
      </c>
      <c r="B148" s="14"/>
      <c r="C148" s="15" t="str">
        <f>'Material Costs'!B41</f>
        <v>Copper Cable 3x25mm2</v>
      </c>
      <c r="D148" s="15" t="str">
        <f>'Material Costs'!C41</f>
        <v>m</v>
      </c>
      <c r="E148">
        <v>1</v>
      </c>
      <c r="F148" s="15">
        <f>'Material Costs'!D41</f>
        <v>1000</v>
      </c>
      <c r="G148" s="11">
        <f>F148*E148</f>
        <v>1000</v>
      </c>
      <c r="H148" s="11"/>
    </row>
    <row r="149" spans="1:8" x14ac:dyDescent="0.25">
      <c r="A149" s="7" t="s">
        <v>115</v>
      </c>
      <c r="B149" s="7"/>
      <c r="C149" s="7" t="s">
        <v>116</v>
      </c>
      <c r="D149" s="9"/>
      <c r="E149" s="9"/>
      <c r="F149" s="11"/>
      <c r="G149" s="91">
        <f>G151</f>
        <v>1000</v>
      </c>
      <c r="H149" s="11">
        <f t="shared" si="33"/>
        <v>1300</v>
      </c>
    </row>
    <row r="150" spans="1:8" ht="45" x14ac:dyDescent="0.25">
      <c r="A150" s="14"/>
      <c r="B150" s="14"/>
      <c r="C150" s="19" t="s">
        <v>117</v>
      </c>
      <c r="D150" s="9"/>
      <c r="E150" s="9"/>
      <c r="F150" s="11"/>
      <c r="G150" s="11"/>
      <c r="H150" s="11"/>
    </row>
    <row r="151" spans="1:8" x14ac:dyDescent="0.25">
      <c r="A151" s="14" t="s">
        <v>118</v>
      </c>
      <c r="B151" s="14"/>
      <c r="C151" s="15" t="str">
        <f>'Material Costs'!B42</f>
        <v>Grounding Rod</v>
      </c>
      <c r="D151" s="15" t="str">
        <f>'Material Costs'!C42</f>
        <v>set</v>
      </c>
      <c r="E151">
        <v>1</v>
      </c>
      <c r="F151" s="15">
        <f>'Material Costs'!D42</f>
        <v>1000</v>
      </c>
      <c r="G151" s="11">
        <f>E151*F151</f>
        <v>1000</v>
      </c>
      <c r="H151" s="11"/>
    </row>
    <row r="152" spans="1:8" x14ac:dyDescent="0.25">
      <c r="A152" s="7" t="s">
        <v>119</v>
      </c>
      <c r="B152" s="7"/>
      <c r="C152" s="7" t="s">
        <v>120</v>
      </c>
      <c r="D152" s="9"/>
      <c r="E152" s="9"/>
      <c r="F152" s="11"/>
      <c r="G152" s="91">
        <f>G154</f>
        <v>400</v>
      </c>
      <c r="H152" s="11">
        <f t="shared" si="33"/>
        <v>520</v>
      </c>
    </row>
    <row r="153" spans="1:8" ht="45" x14ac:dyDescent="0.25">
      <c r="A153" s="14"/>
      <c r="B153" s="14"/>
      <c r="C153" s="19" t="s">
        <v>121</v>
      </c>
      <c r="D153" s="9"/>
      <c r="E153" s="9"/>
      <c r="F153" s="11"/>
      <c r="G153" s="11"/>
      <c r="H153" s="11"/>
    </row>
    <row r="154" spans="1:8" x14ac:dyDescent="0.25">
      <c r="A154" s="14" t="s">
        <v>122</v>
      </c>
      <c r="B154" s="14"/>
      <c r="C154" s="15" t="str">
        <f>'Material Costs'!B43</f>
        <v>Circuit breaker 20amp</v>
      </c>
      <c r="D154" s="15" t="str">
        <f>'Material Costs'!C43</f>
        <v>No</v>
      </c>
      <c r="E154">
        <v>1</v>
      </c>
      <c r="F154" s="15">
        <f>'Material Costs'!D43</f>
        <v>400</v>
      </c>
      <c r="G154" s="11">
        <f>E154*F154</f>
        <v>400</v>
      </c>
      <c r="H154" s="11"/>
    </row>
    <row r="155" spans="1:8" x14ac:dyDescent="0.25">
      <c r="A155" s="7" t="s">
        <v>123</v>
      </c>
      <c r="B155" s="7"/>
      <c r="C155" s="7" t="s">
        <v>124</v>
      </c>
      <c r="D155" s="9"/>
      <c r="E155" s="9"/>
      <c r="F155" s="11"/>
      <c r="G155" s="91">
        <f>G157</f>
        <v>320</v>
      </c>
      <c r="H155" s="11">
        <f t="shared" si="33"/>
        <v>416</v>
      </c>
    </row>
    <row r="156" spans="1:8" ht="30" x14ac:dyDescent="0.25">
      <c r="A156" s="14"/>
      <c r="B156" s="14"/>
      <c r="C156" s="19" t="s">
        <v>125</v>
      </c>
      <c r="D156" s="9"/>
      <c r="E156" s="9"/>
      <c r="F156" s="11"/>
      <c r="G156" s="11"/>
      <c r="H156" s="11"/>
    </row>
    <row r="157" spans="1:8" x14ac:dyDescent="0.25">
      <c r="A157" s="14" t="s">
        <v>126</v>
      </c>
      <c r="B157" s="14"/>
      <c r="C157" s="15" t="str">
        <f>'Material Costs'!B44</f>
        <v>Circuit breaker 10 amp</v>
      </c>
      <c r="D157" s="15" t="str">
        <f>'Material Costs'!C44</f>
        <v>No</v>
      </c>
      <c r="E157">
        <v>1</v>
      </c>
      <c r="F157" s="15">
        <f>'Material Costs'!D44</f>
        <v>320</v>
      </c>
      <c r="G157" s="11">
        <f>E157*F157</f>
        <v>320</v>
      </c>
      <c r="H157" s="11"/>
    </row>
    <row r="158" spans="1:8" x14ac:dyDescent="0.25">
      <c r="A158" s="7" t="s">
        <v>127</v>
      </c>
      <c r="B158" s="7"/>
      <c r="C158" s="7" t="s">
        <v>128</v>
      </c>
      <c r="D158" s="9"/>
      <c r="E158" s="9"/>
      <c r="F158" s="11"/>
      <c r="G158" s="91">
        <f>G160</f>
        <v>2500</v>
      </c>
      <c r="H158" s="11">
        <f t="shared" si="33"/>
        <v>3250</v>
      </c>
    </row>
    <row r="159" spans="1:8" ht="45" x14ac:dyDescent="0.25">
      <c r="A159" s="14"/>
      <c r="B159" s="14"/>
      <c r="C159" s="19" t="s">
        <v>129</v>
      </c>
      <c r="D159" s="9"/>
      <c r="E159" s="9"/>
      <c r="F159" s="11"/>
      <c r="G159" s="11"/>
      <c r="H159" s="11"/>
    </row>
    <row r="160" spans="1:8" x14ac:dyDescent="0.25">
      <c r="A160" s="14" t="s">
        <v>130</v>
      </c>
      <c r="B160" s="14"/>
      <c r="C160" s="15" t="str">
        <f>'Material Costs'!B45</f>
        <v>Distribution Box</v>
      </c>
      <c r="D160" s="15" t="str">
        <f>'Material Costs'!C45</f>
        <v>No</v>
      </c>
      <c r="E160">
        <v>1</v>
      </c>
      <c r="F160" s="15">
        <f>'Material Costs'!D45</f>
        <v>2500</v>
      </c>
      <c r="G160" s="11">
        <f>E160*F160</f>
        <v>2500</v>
      </c>
      <c r="H160" s="11"/>
    </row>
    <row r="161" spans="1:8" x14ac:dyDescent="0.25">
      <c r="A161" s="7" t="s">
        <v>131</v>
      </c>
      <c r="B161" s="7"/>
      <c r="C161" s="7" t="s">
        <v>132</v>
      </c>
      <c r="D161" s="9"/>
      <c r="E161" s="9"/>
      <c r="F161" s="11"/>
      <c r="G161" s="91">
        <f>G163</f>
        <v>600</v>
      </c>
      <c r="H161" s="11">
        <f t="shared" si="33"/>
        <v>780</v>
      </c>
    </row>
    <row r="162" spans="1:8" ht="45" x14ac:dyDescent="0.25">
      <c r="A162" s="14"/>
      <c r="B162" s="14"/>
      <c r="C162" s="19" t="s">
        <v>133</v>
      </c>
      <c r="D162" s="9"/>
      <c r="E162" s="9"/>
      <c r="F162" s="11"/>
      <c r="G162" s="11"/>
      <c r="H162" s="11"/>
    </row>
    <row r="163" spans="1:8" x14ac:dyDescent="0.25">
      <c r="A163" s="14" t="s">
        <v>134</v>
      </c>
      <c r="B163" s="14"/>
      <c r="C163" s="15" t="str">
        <f>'Material Costs'!B46</f>
        <v>MCB 63 Apms</v>
      </c>
      <c r="D163" s="15" t="str">
        <f>'Material Costs'!C46</f>
        <v>No</v>
      </c>
      <c r="E163">
        <v>1</v>
      </c>
      <c r="F163" s="15">
        <f>'Material Costs'!D46</f>
        <v>600</v>
      </c>
      <c r="G163" s="11">
        <f>E163*F163</f>
        <v>600</v>
      </c>
      <c r="H163" s="11"/>
    </row>
    <row r="164" spans="1:8" x14ac:dyDescent="0.25">
      <c r="A164" s="7" t="s">
        <v>135</v>
      </c>
      <c r="B164" s="7"/>
      <c r="C164" s="7" t="s">
        <v>136</v>
      </c>
      <c r="D164" s="9"/>
      <c r="E164" s="9"/>
      <c r="F164" s="11"/>
      <c r="G164" s="91">
        <f>G166</f>
        <v>100</v>
      </c>
      <c r="H164" s="11">
        <f t="shared" si="33"/>
        <v>130</v>
      </c>
    </row>
    <row r="165" spans="1:8" ht="30" x14ac:dyDescent="0.25">
      <c r="A165" s="14"/>
      <c r="B165" s="14"/>
      <c r="C165" s="19" t="s">
        <v>137</v>
      </c>
      <c r="D165" s="9"/>
      <c r="E165" s="9"/>
      <c r="F165" s="11"/>
      <c r="G165" s="11"/>
      <c r="H165" s="11"/>
    </row>
    <row r="166" spans="1:8" x14ac:dyDescent="0.25">
      <c r="A166" s="14" t="s">
        <v>138</v>
      </c>
      <c r="B166" s="14"/>
      <c r="C166" s="15" t="str">
        <f>'Material Costs'!B47</f>
        <v>Joint box</v>
      </c>
      <c r="D166" s="15" t="str">
        <f>'Material Costs'!C47</f>
        <v>No</v>
      </c>
      <c r="E166">
        <v>1</v>
      </c>
      <c r="F166" s="15">
        <f>'Material Costs'!D47</f>
        <v>100</v>
      </c>
      <c r="G166" s="11">
        <f>E166*F166</f>
        <v>100</v>
      </c>
      <c r="H166" s="11"/>
    </row>
    <row r="167" spans="1:8" x14ac:dyDescent="0.25">
      <c r="A167" s="7" t="s">
        <v>139</v>
      </c>
      <c r="B167" s="7"/>
      <c r="C167" s="7" t="s">
        <v>140</v>
      </c>
      <c r="D167" s="9"/>
      <c r="E167" s="9"/>
      <c r="F167" s="11"/>
      <c r="G167" s="91">
        <f>G169</f>
        <v>20</v>
      </c>
      <c r="H167" s="11">
        <f t="shared" si="33"/>
        <v>26</v>
      </c>
    </row>
    <row r="168" spans="1:8" ht="30" x14ac:dyDescent="0.25">
      <c r="A168" s="14"/>
      <c r="B168" s="14"/>
      <c r="C168" s="19" t="s">
        <v>141</v>
      </c>
      <c r="D168" s="9"/>
      <c r="E168" s="9"/>
      <c r="F168" s="11"/>
      <c r="G168" s="11"/>
      <c r="H168" s="11"/>
    </row>
    <row r="169" spans="1:8" x14ac:dyDescent="0.25">
      <c r="A169" s="14" t="s">
        <v>142</v>
      </c>
      <c r="B169" s="14"/>
      <c r="C169" s="15" t="str">
        <f>'Material Costs'!B48</f>
        <v>Insulation Tape</v>
      </c>
      <c r="D169" s="15" t="str">
        <f>'Material Costs'!C48</f>
        <v>No</v>
      </c>
      <c r="E169">
        <v>1</v>
      </c>
      <c r="F169" s="15">
        <f>'Material Costs'!D48</f>
        <v>20</v>
      </c>
      <c r="G169" s="11">
        <f>E169*F169</f>
        <v>20</v>
      </c>
      <c r="H169" s="11"/>
    </row>
    <row r="170" spans="1:8" x14ac:dyDescent="0.25">
      <c r="A170" s="7" t="s">
        <v>143</v>
      </c>
      <c r="B170" s="7"/>
      <c r="C170" s="7" t="s">
        <v>144</v>
      </c>
      <c r="D170" s="9"/>
      <c r="E170" s="9"/>
      <c r="F170" s="11"/>
      <c r="G170" s="91">
        <f>G172</f>
        <v>800</v>
      </c>
      <c r="H170" s="11">
        <f t="shared" si="33"/>
        <v>1040</v>
      </c>
    </row>
    <row r="171" spans="1:8" ht="30" x14ac:dyDescent="0.25">
      <c r="A171" s="14"/>
      <c r="B171" s="14"/>
      <c r="C171" s="19" t="s">
        <v>145</v>
      </c>
      <c r="D171" s="9"/>
      <c r="E171" s="9"/>
      <c r="F171" s="11"/>
      <c r="G171" s="11"/>
      <c r="H171" s="11"/>
    </row>
    <row r="172" spans="1:8" x14ac:dyDescent="0.25">
      <c r="A172" s="14" t="s">
        <v>146</v>
      </c>
      <c r="B172" s="14"/>
      <c r="C172" s="15" t="str">
        <f>'Material Costs'!B55</f>
        <v>Single device gnag (Boxes)</v>
      </c>
      <c r="D172" s="15" t="str">
        <f>'Material Costs'!C55</f>
        <v>No</v>
      </c>
      <c r="E172">
        <v>1</v>
      </c>
      <c r="F172" s="15">
        <f>'Material Costs'!D55</f>
        <v>800</v>
      </c>
      <c r="G172" s="11">
        <f>E172*F172</f>
        <v>800</v>
      </c>
      <c r="H172" s="11"/>
    </row>
    <row r="173" spans="1:8" ht="375" x14ac:dyDescent="0.25">
      <c r="A173" s="7" t="s">
        <v>147</v>
      </c>
      <c r="B173" s="7"/>
      <c r="C173" s="88" t="s">
        <v>148</v>
      </c>
      <c r="D173" s="24" t="s">
        <v>149</v>
      </c>
      <c r="E173" s="24">
        <v>20</v>
      </c>
      <c r="F173" s="11"/>
      <c r="G173" s="11">
        <f>F174</f>
        <v>25000</v>
      </c>
      <c r="H173" s="11">
        <f t="shared" si="33"/>
        <v>32500</v>
      </c>
    </row>
    <row r="174" spans="1:8" x14ac:dyDescent="0.25">
      <c r="A174" s="7"/>
      <c r="B174" s="7"/>
      <c r="C174" s="88" t="str">
        <f>'Material Costs'!B49</f>
        <v>Solar Panesl</v>
      </c>
      <c r="D174" s="88" t="str">
        <f>'Material Costs'!C49</f>
        <v>No</v>
      </c>
      <c r="F174" s="88">
        <f>'Material Costs'!D49</f>
        <v>25000</v>
      </c>
      <c r="G174" s="11"/>
      <c r="H174" s="11"/>
    </row>
    <row r="175" spans="1:8" ht="270" x14ac:dyDescent="0.25">
      <c r="A175" s="7" t="s">
        <v>150</v>
      </c>
      <c r="B175" s="7"/>
      <c r="C175" s="22" t="s">
        <v>151</v>
      </c>
      <c r="D175" s="24" t="s">
        <v>149</v>
      </c>
      <c r="E175" s="24">
        <v>1</v>
      </c>
      <c r="F175" s="11"/>
      <c r="G175" s="11">
        <f>F176</f>
        <v>35000</v>
      </c>
      <c r="H175" s="11">
        <f>G175*1.3</f>
        <v>45500</v>
      </c>
    </row>
    <row r="176" spans="1:8" x14ac:dyDescent="0.25">
      <c r="A176" s="7"/>
      <c r="B176" s="7"/>
      <c r="C176" s="22" t="str">
        <f>'Material Costs'!B50</f>
        <v>Power inverter</v>
      </c>
      <c r="D176" s="22" t="str">
        <f>'Material Costs'!C50</f>
        <v>No</v>
      </c>
      <c r="F176" s="22">
        <f>'Material Costs'!D50</f>
        <v>35000</v>
      </c>
      <c r="G176" s="11"/>
      <c r="H176" s="11"/>
    </row>
    <row r="177" spans="1:16" ht="120" x14ac:dyDescent="0.25">
      <c r="A177" s="7" t="s">
        <v>152</v>
      </c>
      <c r="B177" s="7"/>
      <c r="C177" s="22" t="s">
        <v>153</v>
      </c>
      <c r="D177" s="24" t="s">
        <v>149</v>
      </c>
      <c r="E177" s="24">
        <v>20</v>
      </c>
      <c r="F177" s="11"/>
      <c r="G177" s="11">
        <f>F178</f>
        <v>18000</v>
      </c>
      <c r="H177" s="11">
        <f t="shared" si="33"/>
        <v>23400</v>
      </c>
    </row>
    <row r="178" spans="1:16" x14ac:dyDescent="0.25">
      <c r="A178" s="7"/>
      <c r="B178" s="7"/>
      <c r="C178" s="22" t="str">
        <f>'Material Costs'!B51</f>
        <v>Batteries</v>
      </c>
      <c r="D178" s="22" t="str">
        <f>'Material Costs'!C51</f>
        <v>No</v>
      </c>
      <c r="F178" s="22">
        <f>'Material Costs'!D51</f>
        <v>18000</v>
      </c>
      <c r="G178" s="11"/>
      <c r="H178" s="11"/>
    </row>
    <row r="179" spans="1:16" ht="60" x14ac:dyDescent="0.25">
      <c r="A179" s="7" t="s">
        <v>154</v>
      </c>
      <c r="B179" s="7"/>
      <c r="C179" s="23" t="s">
        <v>155</v>
      </c>
      <c r="D179" s="24" t="s">
        <v>156</v>
      </c>
      <c r="E179" s="24">
        <v>1</v>
      </c>
      <c r="F179" s="11"/>
      <c r="G179" s="11">
        <f>F180</f>
        <v>25000</v>
      </c>
      <c r="H179" s="11">
        <f t="shared" si="33"/>
        <v>32500</v>
      </c>
    </row>
    <row r="180" spans="1:16" x14ac:dyDescent="0.25">
      <c r="A180" s="7"/>
      <c r="B180" s="7"/>
      <c r="C180" s="22" t="str">
        <f>'Material Costs'!B52</f>
        <v>Solar frame</v>
      </c>
      <c r="D180" s="22" t="str">
        <f>'Material Costs'!C52</f>
        <v>No</v>
      </c>
      <c r="F180" s="22">
        <f>'Material Costs'!D52</f>
        <v>25000</v>
      </c>
      <c r="G180" s="11"/>
      <c r="H180" s="11"/>
    </row>
    <row r="181" spans="1:16" ht="90" x14ac:dyDescent="0.25">
      <c r="A181" s="7" t="s">
        <v>157</v>
      </c>
      <c r="B181" s="7"/>
      <c r="C181" s="22" t="s">
        <v>158</v>
      </c>
      <c r="D181" s="24" t="s">
        <v>149</v>
      </c>
      <c r="E181" s="24">
        <v>1</v>
      </c>
      <c r="F181" s="11"/>
      <c r="G181" s="11">
        <f>F182</f>
        <v>4000</v>
      </c>
      <c r="H181" s="11">
        <f t="shared" si="33"/>
        <v>5200</v>
      </c>
    </row>
    <row r="182" spans="1:16" x14ac:dyDescent="0.25">
      <c r="A182" s="7"/>
      <c r="B182" s="7"/>
      <c r="C182" s="22" t="str">
        <f>'Material Costs'!B53</f>
        <v>Junction Box</v>
      </c>
      <c r="D182" s="22" t="str">
        <f>'Material Costs'!C53</f>
        <v>No</v>
      </c>
      <c r="F182" s="22">
        <f>'Material Costs'!D53</f>
        <v>4000</v>
      </c>
      <c r="G182" s="11"/>
      <c r="H182" s="11"/>
    </row>
    <row r="183" spans="1:16" ht="60" x14ac:dyDescent="0.25">
      <c r="A183" s="7" t="s">
        <v>159</v>
      </c>
      <c r="B183" s="7"/>
      <c r="C183" s="89" t="s">
        <v>160</v>
      </c>
      <c r="D183" s="24" t="s">
        <v>161</v>
      </c>
      <c r="E183" s="24">
        <v>200</v>
      </c>
      <c r="F183" s="11"/>
      <c r="G183" s="11">
        <v>80</v>
      </c>
      <c r="H183" s="11">
        <f t="shared" si="33"/>
        <v>104</v>
      </c>
    </row>
    <row r="184" spans="1:16" x14ac:dyDescent="0.25">
      <c r="A184" s="7"/>
      <c r="B184" s="7"/>
      <c r="C184" s="4" t="str">
        <f>'Material Costs'!B54</f>
        <v>Coper conductor for batteries</v>
      </c>
      <c r="D184" s="4" t="str">
        <f>'Material Costs'!C54</f>
        <v>No</v>
      </c>
      <c r="F184" s="4">
        <f>'Material Costs'!D54</f>
        <v>80</v>
      </c>
      <c r="G184" s="11"/>
      <c r="H184" s="11"/>
    </row>
    <row r="185" spans="1:16" ht="150" x14ac:dyDescent="0.25">
      <c r="A185" s="7" t="s">
        <v>162</v>
      </c>
      <c r="B185" s="7"/>
      <c r="C185" s="4" t="s">
        <v>163</v>
      </c>
      <c r="D185" s="24" t="s">
        <v>161</v>
      </c>
      <c r="E185" s="24">
        <v>10</v>
      </c>
      <c r="F185" s="11"/>
      <c r="G185" s="11">
        <f>F186</f>
        <v>80</v>
      </c>
      <c r="H185" s="11">
        <f t="shared" si="33"/>
        <v>104</v>
      </c>
    </row>
    <row r="186" spans="1:16" x14ac:dyDescent="0.25">
      <c r="A186" s="90"/>
      <c r="B186" s="7"/>
      <c r="C186" s="4" t="str">
        <f>C184</f>
        <v>Coper conductor for batteries</v>
      </c>
      <c r="D186" s="4" t="str">
        <f t="shared" ref="D186" si="34">D184</f>
        <v>No</v>
      </c>
      <c r="E186" s="84"/>
      <c r="F186" s="4">
        <f>F184</f>
        <v>80</v>
      </c>
      <c r="G186" s="11"/>
      <c r="H186" s="11"/>
    </row>
    <row r="191" spans="1:16" x14ac:dyDescent="0.25">
      <c r="P191">
        <f>P19+P23+P36+P46+P56+P60+P80+P90</f>
        <v>1174.4627599999999</v>
      </c>
    </row>
    <row r="192" spans="1:16" x14ac:dyDescent="0.25">
      <c r="P192">
        <f>P18+P35+P45+P55+P66+P79+P89</f>
        <v>639.25918750000005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topLeftCell="A22" workbookViewId="0">
      <selection activeCell="D56" sqref="A1:D56"/>
    </sheetView>
  </sheetViews>
  <sheetFormatPr defaultColWidth="8.85546875" defaultRowHeight="15" x14ac:dyDescent="0.25"/>
  <cols>
    <col min="2" max="2" width="74.42578125" bestFit="1" customWidth="1"/>
    <col min="3" max="3" width="9.7109375" bestFit="1" customWidth="1"/>
    <col min="4" max="4" width="15.85546875" bestFit="1" customWidth="1"/>
  </cols>
  <sheetData>
    <row r="1" spans="1:4" x14ac:dyDescent="0.25">
      <c r="A1" s="80"/>
      <c r="B1" s="80"/>
      <c r="C1" s="80"/>
      <c r="D1" s="80"/>
    </row>
    <row r="2" spans="1:4" ht="15.75" x14ac:dyDescent="0.25">
      <c r="A2" s="81"/>
      <c r="B2" s="81" t="s">
        <v>164</v>
      </c>
      <c r="C2" s="81" t="s">
        <v>3</v>
      </c>
      <c r="D2" s="81" t="s">
        <v>165</v>
      </c>
    </row>
    <row r="3" spans="1:4" ht="17.25" x14ac:dyDescent="0.25">
      <c r="A3" s="80">
        <v>1</v>
      </c>
      <c r="B3" s="80" t="s">
        <v>166</v>
      </c>
      <c r="C3" s="82" t="s">
        <v>167</v>
      </c>
      <c r="D3" s="80">
        <v>100</v>
      </c>
    </row>
    <row r="4" spans="1:4" ht="17.25" x14ac:dyDescent="0.25">
      <c r="A4" s="80">
        <v>2</v>
      </c>
      <c r="B4" s="80" t="s">
        <v>168</v>
      </c>
      <c r="C4" s="82" t="s">
        <v>167</v>
      </c>
      <c r="D4" s="80">
        <v>700</v>
      </c>
    </row>
    <row r="5" spans="1:4" ht="17.25" x14ac:dyDescent="0.25">
      <c r="A5" s="80">
        <v>3</v>
      </c>
      <c r="B5" s="80" t="s">
        <v>169</v>
      </c>
      <c r="C5" s="82" t="s">
        <v>167</v>
      </c>
      <c r="D5" s="80">
        <v>800</v>
      </c>
    </row>
    <row r="6" spans="1:4" x14ac:dyDescent="0.25">
      <c r="A6" s="80">
        <v>4</v>
      </c>
      <c r="B6" s="80" t="s">
        <v>170</v>
      </c>
      <c r="C6" s="80" t="s">
        <v>171</v>
      </c>
      <c r="D6" s="80">
        <v>380</v>
      </c>
    </row>
    <row r="7" spans="1:4" x14ac:dyDescent="0.25">
      <c r="A7" s="80">
        <v>5</v>
      </c>
      <c r="B7" s="80" t="s">
        <v>172</v>
      </c>
      <c r="C7" s="80" t="s">
        <v>173</v>
      </c>
      <c r="D7" s="80">
        <v>0.2</v>
      </c>
    </row>
    <row r="8" spans="1:4" x14ac:dyDescent="0.25">
      <c r="A8" s="80">
        <v>6</v>
      </c>
      <c r="B8" s="80" t="s">
        <v>174</v>
      </c>
      <c r="C8" s="80" t="s">
        <v>175</v>
      </c>
      <c r="D8" s="80">
        <v>75</v>
      </c>
    </row>
    <row r="9" spans="1:4" ht="17.25" x14ac:dyDescent="0.25">
      <c r="A9" s="80">
        <v>7</v>
      </c>
      <c r="B9" s="80" t="s">
        <v>176</v>
      </c>
      <c r="C9" s="82" t="s">
        <v>167</v>
      </c>
      <c r="D9" s="80">
        <v>800</v>
      </c>
    </row>
    <row r="10" spans="1:4" x14ac:dyDescent="0.25">
      <c r="A10" s="80">
        <v>8</v>
      </c>
      <c r="B10" s="80" t="s">
        <v>177</v>
      </c>
      <c r="C10" s="80" t="s">
        <v>178</v>
      </c>
      <c r="D10" s="80">
        <v>5000</v>
      </c>
    </row>
    <row r="11" spans="1:4" x14ac:dyDescent="0.25">
      <c r="A11" s="80">
        <v>9</v>
      </c>
      <c r="B11" s="80" t="s">
        <v>179</v>
      </c>
      <c r="C11" s="80" t="s">
        <v>178</v>
      </c>
      <c r="D11" s="83">
        <v>100</v>
      </c>
    </row>
    <row r="12" spans="1:4" x14ac:dyDescent="0.25">
      <c r="A12" s="80">
        <v>10</v>
      </c>
      <c r="B12" s="80" t="s">
        <v>180</v>
      </c>
      <c r="C12" s="80" t="s">
        <v>181</v>
      </c>
      <c r="D12" s="80">
        <v>700</v>
      </c>
    </row>
    <row r="13" spans="1:4" x14ac:dyDescent="0.25">
      <c r="A13" s="80">
        <v>11</v>
      </c>
      <c r="B13" s="80" t="s">
        <v>182</v>
      </c>
      <c r="C13" s="80" t="s">
        <v>181</v>
      </c>
      <c r="D13" s="80">
        <v>400</v>
      </c>
    </row>
    <row r="14" spans="1:4" x14ac:dyDescent="0.25">
      <c r="A14" s="80">
        <v>12</v>
      </c>
      <c r="B14" s="80" t="s">
        <v>183</v>
      </c>
      <c r="C14" s="80" t="s">
        <v>184</v>
      </c>
      <c r="D14" s="80">
        <v>300</v>
      </c>
    </row>
    <row r="15" spans="1:4" ht="17.25" x14ac:dyDescent="0.25">
      <c r="A15" s="80">
        <v>13</v>
      </c>
      <c r="B15" s="80" t="s">
        <v>185</v>
      </c>
      <c r="C15" s="82" t="s">
        <v>167</v>
      </c>
      <c r="D15" s="80">
        <v>80</v>
      </c>
    </row>
    <row r="16" spans="1:4" x14ac:dyDescent="0.25">
      <c r="A16" s="80">
        <v>14</v>
      </c>
      <c r="B16" s="80" t="s">
        <v>186</v>
      </c>
      <c r="C16" s="80" t="s">
        <v>187</v>
      </c>
      <c r="D16" s="80">
        <v>100</v>
      </c>
    </row>
    <row r="17" spans="1:4" x14ac:dyDescent="0.25">
      <c r="A17" s="80">
        <v>15</v>
      </c>
      <c r="B17" s="80" t="s">
        <v>188</v>
      </c>
      <c r="C17" s="80" t="s">
        <v>187</v>
      </c>
      <c r="D17" s="80">
        <v>500</v>
      </c>
    </row>
    <row r="18" spans="1:4" ht="17.25" x14ac:dyDescent="0.25">
      <c r="A18" s="80">
        <v>16</v>
      </c>
      <c r="B18" s="80" t="s">
        <v>189</v>
      </c>
      <c r="C18" s="82" t="s">
        <v>190</v>
      </c>
      <c r="D18" s="80">
        <v>100</v>
      </c>
    </row>
    <row r="19" spans="1:4" x14ac:dyDescent="0.25">
      <c r="A19" s="80">
        <v>17</v>
      </c>
      <c r="B19" s="80" t="s">
        <v>191</v>
      </c>
      <c r="C19" s="80" t="s">
        <v>149</v>
      </c>
      <c r="D19" s="80">
        <v>4</v>
      </c>
    </row>
    <row r="20" spans="1:4" x14ac:dyDescent="0.25">
      <c r="A20" s="80">
        <v>18</v>
      </c>
      <c r="B20" s="80" t="s">
        <v>192</v>
      </c>
      <c r="C20" s="80" t="s">
        <v>187</v>
      </c>
      <c r="D20" s="80">
        <v>2000</v>
      </c>
    </row>
    <row r="21" spans="1:4" ht="17.25" x14ac:dyDescent="0.25">
      <c r="A21" s="80">
        <v>19</v>
      </c>
      <c r="B21" s="80" t="s">
        <v>193</v>
      </c>
      <c r="C21" s="82" t="s">
        <v>190</v>
      </c>
      <c r="D21" s="80">
        <v>2500</v>
      </c>
    </row>
    <row r="22" spans="1:4" ht="17.25" x14ac:dyDescent="0.25">
      <c r="A22" s="80">
        <v>20</v>
      </c>
      <c r="B22" s="80" t="s">
        <v>194</v>
      </c>
      <c r="C22" s="82" t="s">
        <v>190</v>
      </c>
      <c r="D22" s="80">
        <v>3500</v>
      </c>
    </row>
    <row r="23" spans="1:4" ht="17.25" x14ac:dyDescent="0.25">
      <c r="A23" s="80">
        <v>21</v>
      </c>
      <c r="B23" s="80" t="s">
        <v>195</v>
      </c>
      <c r="C23" s="82" t="s">
        <v>190</v>
      </c>
      <c r="D23" s="80">
        <v>1200</v>
      </c>
    </row>
    <row r="24" spans="1:4" x14ac:dyDescent="0.25">
      <c r="A24" s="80">
        <v>22</v>
      </c>
      <c r="B24" s="80" t="s">
        <v>196</v>
      </c>
      <c r="C24" s="82" t="s">
        <v>161</v>
      </c>
      <c r="D24" s="80">
        <v>200</v>
      </c>
    </row>
    <row r="25" spans="1:4" x14ac:dyDescent="0.25">
      <c r="A25" s="80">
        <v>23</v>
      </c>
      <c r="B25" s="80" t="s">
        <v>197</v>
      </c>
      <c r="C25" s="82" t="s">
        <v>161</v>
      </c>
      <c r="D25" s="80">
        <v>300</v>
      </c>
    </row>
    <row r="26" spans="1:4" x14ac:dyDescent="0.25">
      <c r="A26" s="80">
        <v>24</v>
      </c>
      <c r="B26" s="80" t="s">
        <v>198</v>
      </c>
      <c r="C26" s="82" t="s">
        <v>149</v>
      </c>
      <c r="D26" s="80">
        <v>200</v>
      </c>
    </row>
    <row r="27" spans="1:4" x14ac:dyDescent="0.25">
      <c r="A27" s="80">
        <v>25</v>
      </c>
      <c r="B27" s="80" t="s">
        <v>199</v>
      </c>
      <c r="C27" s="82" t="s">
        <v>161</v>
      </c>
      <c r="D27" s="80">
        <v>400</v>
      </c>
    </row>
    <row r="28" spans="1:4" ht="17.25" x14ac:dyDescent="0.25">
      <c r="A28" s="80">
        <v>26</v>
      </c>
      <c r="B28" s="80" t="s">
        <v>200</v>
      </c>
      <c r="C28" s="82" t="s">
        <v>190</v>
      </c>
      <c r="D28" s="80">
        <v>200</v>
      </c>
    </row>
    <row r="29" spans="1:4" ht="17.25" x14ac:dyDescent="0.25">
      <c r="A29" s="80">
        <v>27</v>
      </c>
      <c r="B29" s="80" t="s">
        <v>201</v>
      </c>
      <c r="C29" s="82" t="s">
        <v>190</v>
      </c>
      <c r="D29" s="80">
        <v>200</v>
      </c>
    </row>
    <row r="30" spans="1:4" ht="17.25" x14ac:dyDescent="0.25">
      <c r="A30" s="80">
        <v>28</v>
      </c>
      <c r="B30" s="80" t="s">
        <v>202</v>
      </c>
      <c r="C30" s="82" t="s">
        <v>190</v>
      </c>
      <c r="D30" s="80">
        <v>250</v>
      </c>
    </row>
    <row r="31" spans="1:4" ht="17.25" x14ac:dyDescent="0.25">
      <c r="A31" s="80">
        <v>29</v>
      </c>
      <c r="B31" s="80" t="s">
        <v>203</v>
      </c>
      <c r="C31" s="82" t="s">
        <v>190</v>
      </c>
      <c r="D31" s="80">
        <v>400</v>
      </c>
    </row>
    <row r="32" spans="1:4" x14ac:dyDescent="0.25">
      <c r="A32" s="80">
        <v>30</v>
      </c>
      <c r="B32" s="80" t="s">
        <v>204</v>
      </c>
      <c r="C32" s="82" t="s">
        <v>161</v>
      </c>
      <c r="D32" s="80">
        <v>2500</v>
      </c>
    </row>
    <row r="33" spans="1:4" x14ac:dyDescent="0.25">
      <c r="A33" s="80">
        <v>31</v>
      </c>
      <c r="B33" s="80" t="s">
        <v>205</v>
      </c>
      <c r="C33" s="82" t="s">
        <v>149</v>
      </c>
      <c r="D33" s="80">
        <v>400</v>
      </c>
    </row>
    <row r="34" spans="1:4" x14ac:dyDescent="0.25">
      <c r="A34" s="80">
        <v>32</v>
      </c>
      <c r="B34" s="80" t="s">
        <v>84</v>
      </c>
      <c r="C34" s="82" t="s">
        <v>149</v>
      </c>
      <c r="D34" s="80">
        <v>250</v>
      </c>
    </row>
    <row r="35" spans="1:4" x14ac:dyDescent="0.25">
      <c r="A35" s="80">
        <v>33</v>
      </c>
      <c r="B35" s="80" t="s">
        <v>206</v>
      </c>
      <c r="C35" s="82" t="s">
        <v>149</v>
      </c>
      <c r="D35" s="80">
        <v>200</v>
      </c>
    </row>
    <row r="36" spans="1:4" x14ac:dyDescent="0.25">
      <c r="A36" s="80">
        <v>34</v>
      </c>
      <c r="B36" s="80" t="s">
        <v>92</v>
      </c>
      <c r="C36" s="82" t="s">
        <v>149</v>
      </c>
      <c r="D36" s="80">
        <v>250</v>
      </c>
    </row>
    <row r="37" spans="1:4" x14ac:dyDescent="0.25">
      <c r="A37" s="80">
        <v>35</v>
      </c>
      <c r="B37" s="80" t="s">
        <v>207</v>
      </c>
      <c r="C37" s="82" t="s">
        <v>161</v>
      </c>
      <c r="D37" s="80">
        <v>50</v>
      </c>
    </row>
    <row r="38" spans="1:4" x14ac:dyDescent="0.25">
      <c r="A38" s="80">
        <v>36</v>
      </c>
      <c r="B38" s="80" t="s">
        <v>208</v>
      </c>
      <c r="C38" s="82" t="s">
        <v>161</v>
      </c>
      <c r="D38" s="80">
        <v>60</v>
      </c>
    </row>
    <row r="39" spans="1:4" x14ac:dyDescent="0.25">
      <c r="A39" s="80">
        <v>37</v>
      </c>
      <c r="B39" s="80" t="s">
        <v>209</v>
      </c>
      <c r="C39" s="82" t="s">
        <v>161</v>
      </c>
      <c r="D39" s="80">
        <v>20</v>
      </c>
    </row>
    <row r="40" spans="1:4" x14ac:dyDescent="0.25">
      <c r="A40" s="80">
        <v>38</v>
      </c>
      <c r="B40" s="80" t="s">
        <v>210</v>
      </c>
      <c r="C40" s="82" t="s">
        <v>161</v>
      </c>
      <c r="D40" s="80">
        <v>25</v>
      </c>
    </row>
    <row r="41" spans="1:4" x14ac:dyDescent="0.25">
      <c r="A41" s="80">
        <v>39</v>
      </c>
      <c r="B41" s="80" t="s">
        <v>211</v>
      </c>
      <c r="C41" s="82" t="s">
        <v>161</v>
      </c>
      <c r="D41" s="80">
        <v>1000</v>
      </c>
    </row>
    <row r="42" spans="1:4" x14ac:dyDescent="0.25">
      <c r="A42" s="80">
        <v>40</v>
      </c>
      <c r="B42" s="80" t="s">
        <v>212</v>
      </c>
      <c r="C42" s="82" t="s">
        <v>156</v>
      </c>
      <c r="D42" s="80">
        <v>1000</v>
      </c>
    </row>
    <row r="43" spans="1:4" x14ac:dyDescent="0.25">
      <c r="A43" s="80">
        <v>41</v>
      </c>
      <c r="B43" s="80" t="s">
        <v>213</v>
      </c>
      <c r="C43" s="82" t="s">
        <v>149</v>
      </c>
      <c r="D43" s="80">
        <v>400</v>
      </c>
    </row>
    <row r="44" spans="1:4" x14ac:dyDescent="0.25">
      <c r="A44" s="80">
        <v>42</v>
      </c>
      <c r="B44" s="80" t="s">
        <v>214</v>
      </c>
      <c r="C44" s="82" t="s">
        <v>149</v>
      </c>
      <c r="D44" s="80">
        <v>320</v>
      </c>
    </row>
    <row r="45" spans="1:4" x14ac:dyDescent="0.25">
      <c r="A45" s="80">
        <v>43</v>
      </c>
      <c r="B45" s="80" t="s">
        <v>215</v>
      </c>
      <c r="C45" s="82" t="s">
        <v>149</v>
      </c>
      <c r="D45" s="80">
        <v>2500</v>
      </c>
    </row>
    <row r="46" spans="1:4" x14ac:dyDescent="0.25">
      <c r="A46" s="80">
        <v>44</v>
      </c>
      <c r="B46" s="80" t="s">
        <v>132</v>
      </c>
      <c r="C46" s="82" t="s">
        <v>149</v>
      </c>
      <c r="D46" s="80">
        <v>600</v>
      </c>
    </row>
    <row r="47" spans="1:4" x14ac:dyDescent="0.25">
      <c r="A47" s="80">
        <v>45</v>
      </c>
      <c r="B47" s="80" t="s">
        <v>136</v>
      </c>
      <c r="C47" s="82" t="s">
        <v>149</v>
      </c>
      <c r="D47" s="80">
        <v>100</v>
      </c>
    </row>
    <row r="48" spans="1:4" x14ac:dyDescent="0.25">
      <c r="A48" s="80">
        <v>46</v>
      </c>
      <c r="B48" s="80" t="s">
        <v>140</v>
      </c>
      <c r="C48" s="82" t="s">
        <v>149</v>
      </c>
      <c r="D48" s="80">
        <v>20</v>
      </c>
    </row>
    <row r="49" spans="1:4" x14ac:dyDescent="0.25">
      <c r="A49" s="80">
        <v>47</v>
      </c>
      <c r="B49" s="80" t="s">
        <v>216</v>
      </c>
      <c r="C49" s="82" t="s">
        <v>149</v>
      </c>
      <c r="D49" s="80">
        <v>25000</v>
      </c>
    </row>
    <row r="50" spans="1:4" x14ac:dyDescent="0.25">
      <c r="A50" s="80">
        <v>48</v>
      </c>
      <c r="B50" s="80" t="s">
        <v>217</v>
      </c>
      <c r="C50" s="82" t="s">
        <v>149</v>
      </c>
      <c r="D50" s="80">
        <v>35000</v>
      </c>
    </row>
    <row r="51" spans="1:4" x14ac:dyDescent="0.25">
      <c r="A51" s="80">
        <v>49</v>
      </c>
      <c r="B51" s="80" t="s">
        <v>218</v>
      </c>
      <c r="C51" s="82" t="s">
        <v>149</v>
      </c>
      <c r="D51" s="80">
        <v>18000</v>
      </c>
    </row>
    <row r="52" spans="1:4" x14ac:dyDescent="0.25">
      <c r="A52" s="80">
        <v>50</v>
      </c>
      <c r="B52" s="80" t="s">
        <v>219</v>
      </c>
      <c r="C52" s="82" t="s">
        <v>149</v>
      </c>
      <c r="D52" s="80">
        <v>25000</v>
      </c>
    </row>
    <row r="53" spans="1:4" x14ac:dyDescent="0.25">
      <c r="A53" s="80">
        <v>51</v>
      </c>
      <c r="B53" s="80" t="s">
        <v>220</v>
      </c>
      <c r="C53" s="82" t="s">
        <v>149</v>
      </c>
      <c r="D53" s="80">
        <v>4000</v>
      </c>
    </row>
    <row r="54" spans="1:4" x14ac:dyDescent="0.25">
      <c r="A54" s="80">
        <v>52</v>
      </c>
      <c r="B54" s="80" t="s">
        <v>221</v>
      </c>
      <c r="C54" s="82" t="s">
        <v>149</v>
      </c>
      <c r="D54" s="80">
        <v>80</v>
      </c>
    </row>
    <row r="55" spans="1:4" x14ac:dyDescent="0.25">
      <c r="A55" s="80">
        <v>53</v>
      </c>
      <c r="B55" s="109" t="s">
        <v>144</v>
      </c>
      <c r="C55" s="82" t="s">
        <v>149</v>
      </c>
      <c r="D55" s="80">
        <v>800</v>
      </c>
    </row>
    <row r="56" spans="1:4" ht="17.25" x14ac:dyDescent="0.25">
      <c r="A56" s="80">
        <v>54</v>
      </c>
      <c r="B56" s="110" t="s">
        <v>222</v>
      </c>
      <c r="C56" s="111" t="s">
        <v>223</v>
      </c>
      <c r="D56" s="80">
        <v>4500</v>
      </c>
    </row>
  </sheetData>
  <autoFilter ref="A2:D16"/>
  <conditionalFormatting sqref="B21:B22">
    <cfRule type="duplicateValues" dxfId="5" priority="5"/>
  </conditionalFormatting>
  <conditionalFormatting sqref="B23">
    <cfRule type="duplicateValues" dxfId="4" priority="4"/>
  </conditionalFormatting>
  <conditionalFormatting sqref="B24">
    <cfRule type="duplicateValues" dxfId="3" priority="3"/>
  </conditionalFormatting>
  <conditionalFormatting sqref="B25:B27">
    <cfRule type="duplicateValues" dxfId="2" priority="2"/>
  </conditionalFormatting>
  <conditionalFormatting sqref="B28:B54">
    <cfRule type="duplicateValues" dxfId="1" priority="1"/>
  </conditionalFormatting>
  <conditionalFormatting sqref="B1:B20">
    <cfRule type="duplicateValues" dxfId="0" priority="4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zoomScaleNormal="100" zoomScaleSheetLayoutView="55" workbookViewId="0">
      <selection activeCell="F9" sqref="F9:F10"/>
    </sheetView>
  </sheetViews>
  <sheetFormatPr defaultColWidth="8.85546875" defaultRowHeight="15" x14ac:dyDescent="0.25"/>
  <cols>
    <col min="1" max="1" width="6.28515625" style="3" customWidth="1"/>
    <col min="2" max="2" width="59" style="3" customWidth="1"/>
    <col min="3" max="3" width="5.28515625" style="5" bestFit="1" customWidth="1"/>
    <col min="4" max="4" width="11.140625" style="5" bestFit="1" customWidth="1"/>
    <col min="5" max="6" width="17" style="6" customWidth="1"/>
    <col min="7" max="16384" width="8.85546875" style="3"/>
  </cols>
  <sheetData>
    <row r="1" spans="1:6" ht="55.15" customHeight="1" x14ac:dyDescent="0.25">
      <c r="A1" s="120" t="s">
        <v>224</v>
      </c>
      <c r="B1" s="121"/>
      <c r="C1" s="121"/>
      <c r="D1" s="121"/>
      <c r="E1" s="121"/>
      <c r="F1" s="121"/>
    </row>
    <row r="2" spans="1:6" ht="72" customHeight="1" x14ac:dyDescent="0.25">
      <c r="A2" s="1" t="s">
        <v>0</v>
      </c>
      <c r="B2" s="1" t="s">
        <v>2</v>
      </c>
      <c r="C2" s="1" t="s">
        <v>3</v>
      </c>
      <c r="D2" s="2" t="s">
        <v>4</v>
      </c>
      <c r="E2" s="37" t="s">
        <v>5</v>
      </c>
      <c r="F2" s="37" t="s">
        <v>6</v>
      </c>
    </row>
    <row r="3" spans="1:6" ht="15.4" customHeight="1" x14ac:dyDescent="0.25">
      <c r="A3" s="123" t="s">
        <v>225</v>
      </c>
      <c r="B3" s="123"/>
      <c r="C3" s="123"/>
      <c r="D3" s="123"/>
      <c r="E3" s="123"/>
      <c r="F3" s="123"/>
    </row>
    <row r="4" spans="1:6" x14ac:dyDescent="0.25">
      <c r="A4" s="7" t="s">
        <v>7</v>
      </c>
      <c r="B4" s="8" t="s">
        <v>8</v>
      </c>
      <c r="C4" s="9"/>
      <c r="D4" s="10"/>
      <c r="E4" s="11"/>
      <c r="F4" s="11"/>
    </row>
    <row r="5" spans="1:6" ht="25.5" x14ac:dyDescent="0.25">
      <c r="A5" s="7"/>
      <c r="B5" s="26" t="s">
        <v>9</v>
      </c>
      <c r="C5" s="9"/>
      <c r="D5" s="10"/>
      <c r="E5" s="11"/>
      <c r="F5" s="11"/>
    </row>
    <row r="6" spans="1:6" x14ac:dyDescent="0.25">
      <c r="A6" s="14" t="s">
        <v>226</v>
      </c>
      <c r="B6" s="13" t="s">
        <v>227</v>
      </c>
      <c r="C6" s="9" t="s">
        <v>149</v>
      </c>
      <c r="D6" s="9">
        <v>1</v>
      </c>
      <c r="E6" s="11">
        <f>'Detailed Unit Cost Estimates'!H2</f>
        <v>6500</v>
      </c>
      <c r="F6" s="11">
        <f>D6*E6</f>
        <v>6500</v>
      </c>
    </row>
    <row r="7" spans="1:6" x14ac:dyDescent="0.25">
      <c r="A7" s="7" t="s">
        <v>10</v>
      </c>
      <c r="B7" s="8" t="s">
        <v>11</v>
      </c>
      <c r="C7" s="9"/>
      <c r="D7" s="10"/>
      <c r="E7" s="11"/>
      <c r="F7" s="11"/>
    </row>
    <row r="8" spans="1:6" ht="51" x14ac:dyDescent="0.25">
      <c r="A8" s="14"/>
      <c r="B8" s="12" t="s">
        <v>12</v>
      </c>
      <c r="C8" s="9"/>
      <c r="D8" s="10"/>
      <c r="E8" s="11"/>
      <c r="F8" s="11"/>
    </row>
    <row r="9" spans="1:6" ht="17.25" x14ac:dyDescent="0.25">
      <c r="A9" s="14" t="s">
        <v>228</v>
      </c>
      <c r="B9" s="13" t="s">
        <v>229</v>
      </c>
      <c r="C9" s="9" t="s">
        <v>230</v>
      </c>
      <c r="D9" s="9">
        <v>400</v>
      </c>
      <c r="E9" s="11">
        <f>'Detailed Unit Cost Estimates'!H5</f>
        <v>130</v>
      </c>
      <c r="F9" s="11">
        <f t="shared" ref="F9:F58" si="0">D9*E9</f>
        <v>52000</v>
      </c>
    </row>
    <row r="10" spans="1:6" x14ac:dyDescent="0.25">
      <c r="A10" s="14" t="s">
        <v>231</v>
      </c>
      <c r="B10" s="13" t="s">
        <v>232</v>
      </c>
      <c r="C10" s="9" t="s">
        <v>233</v>
      </c>
      <c r="D10" s="9">
        <v>1</v>
      </c>
      <c r="E10" s="11">
        <v>100000</v>
      </c>
      <c r="F10" s="11">
        <f t="shared" si="0"/>
        <v>100000</v>
      </c>
    </row>
    <row r="11" spans="1:6" x14ac:dyDescent="0.25">
      <c r="A11" s="7" t="s">
        <v>14</v>
      </c>
      <c r="B11" s="13" t="s">
        <v>15</v>
      </c>
      <c r="C11" s="9"/>
      <c r="D11" s="9"/>
      <c r="E11" s="11"/>
      <c r="F11" s="11"/>
    </row>
    <row r="12" spans="1:6" ht="25.5" x14ac:dyDescent="0.25">
      <c r="A12" s="14"/>
      <c r="B12" s="12" t="s">
        <v>16</v>
      </c>
      <c r="C12" s="9"/>
      <c r="D12" s="9"/>
      <c r="E12" s="11"/>
      <c r="F12" s="11"/>
    </row>
    <row r="13" spans="1:6" ht="17.25" x14ac:dyDescent="0.25">
      <c r="A13" s="14" t="s">
        <v>234</v>
      </c>
      <c r="B13" s="13" t="s">
        <v>235</v>
      </c>
      <c r="C13" s="9" t="s">
        <v>236</v>
      </c>
      <c r="D13" s="21">
        <v>120.31</v>
      </c>
      <c r="E13" s="11">
        <f>'Detailed Unit Cost Estimates'!H8</f>
        <v>260</v>
      </c>
      <c r="F13" s="11">
        <f t="shared" si="0"/>
        <v>31280.600000000002</v>
      </c>
    </row>
    <row r="14" spans="1:6" ht="17.25" x14ac:dyDescent="0.25">
      <c r="A14" s="14" t="s">
        <v>237</v>
      </c>
      <c r="B14" s="13" t="s">
        <v>238</v>
      </c>
      <c r="C14" s="9" t="s">
        <v>236</v>
      </c>
      <c r="D14" s="9">
        <v>3</v>
      </c>
      <c r="E14" s="11">
        <f>E13</f>
        <v>260</v>
      </c>
      <c r="F14" s="11">
        <f t="shared" si="0"/>
        <v>780</v>
      </c>
    </row>
    <row r="15" spans="1:6" ht="17.25" x14ac:dyDescent="0.25">
      <c r="A15" s="14" t="s">
        <v>239</v>
      </c>
      <c r="B15" s="13" t="s">
        <v>240</v>
      </c>
      <c r="C15" s="9" t="s">
        <v>236</v>
      </c>
      <c r="D15" s="9">
        <v>12</v>
      </c>
      <c r="E15" s="11">
        <f t="shared" ref="E15:E16" si="1">E14</f>
        <v>260</v>
      </c>
      <c r="F15" s="11">
        <f t="shared" si="0"/>
        <v>3120</v>
      </c>
    </row>
    <row r="16" spans="1:6" ht="17.25" x14ac:dyDescent="0.25">
      <c r="A16" s="14" t="s">
        <v>241</v>
      </c>
      <c r="B16" s="13" t="s">
        <v>242</v>
      </c>
      <c r="C16" s="9" t="s">
        <v>236</v>
      </c>
      <c r="D16" s="9">
        <v>1</v>
      </c>
      <c r="E16" s="11">
        <f t="shared" si="1"/>
        <v>260</v>
      </c>
      <c r="F16" s="11">
        <f t="shared" si="0"/>
        <v>260</v>
      </c>
    </row>
    <row r="17" spans="1:6" x14ac:dyDescent="0.25">
      <c r="A17" s="7" t="s">
        <v>17</v>
      </c>
      <c r="B17" s="8" t="s">
        <v>18</v>
      </c>
      <c r="C17" s="9"/>
      <c r="D17" s="9"/>
      <c r="E17" s="11"/>
      <c r="F17" s="11"/>
    </row>
    <row r="18" spans="1:6" ht="38.25" x14ac:dyDescent="0.25">
      <c r="A18" s="14"/>
      <c r="B18" s="12" t="s">
        <v>19</v>
      </c>
      <c r="C18" s="9"/>
      <c r="D18" s="9"/>
      <c r="E18" s="11"/>
      <c r="F18" s="11"/>
    </row>
    <row r="19" spans="1:6" ht="17.25" x14ac:dyDescent="0.25">
      <c r="A19" s="14" t="s">
        <v>243</v>
      </c>
      <c r="B19" s="13" t="s">
        <v>235</v>
      </c>
      <c r="C19" s="9" t="s">
        <v>236</v>
      </c>
      <c r="D19" s="9">
        <v>97</v>
      </c>
      <c r="E19" s="11">
        <f>'Detailed Unit Cost Estimates'!H12</f>
        <v>3533.4</v>
      </c>
      <c r="F19" s="11">
        <f t="shared" si="0"/>
        <v>342739.8</v>
      </c>
    </row>
    <row r="20" spans="1:6" ht="17.25" x14ac:dyDescent="0.25">
      <c r="A20" s="14" t="s">
        <v>244</v>
      </c>
      <c r="B20" s="13" t="s">
        <v>238</v>
      </c>
      <c r="C20" s="9" t="s">
        <v>236</v>
      </c>
      <c r="D20" s="9">
        <v>2.5</v>
      </c>
      <c r="E20" s="11">
        <f>E19</f>
        <v>3533.4</v>
      </c>
      <c r="F20" s="11">
        <f t="shared" si="0"/>
        <v>8833.5</v>
      </c>
    </row>
    <row r="21" spans="1:6" ht="17.25" x14ac:dyDescent="0.25">
      <c r="A21" s="14" t="s">
        <v>245</v>
      </c>
      <c r="B21" s="13" t="s">
        <v>240</v>
      </c>
      <c r="C21" s="9" t="s">
        <v>236</v>
      </c>
      <c r="D21" s="9">
        <v>8</v>
      </c>
      <c r="E21" s="11">
        <f t="shared" ref="E21:E24" si="2">E20</f>
        <v>3533.4</v>
      </c>
      <c r="F21" s="11">
        <f t="shared" si="0"/>
        <v>28267.200000000001</v>
      </c>
    </row>
    <row r="22" spans="1:6" ht="17.25" x14ac:dyDescent="0.25">
      <c r="A22" s="14" t="s">
        <v>246</v>
      </c>
      <c r="B22" s="13" t="s">
        <v>242</v>
      </c>
      <c r="C22" s="9" t="s">
        <v>236</v>
      </c>
      <c r="D22" s="9">
        <v>1</v>
      </c>
      <c r="E22" s="11">
        <f t="shared" si="2"/>
        <v>3533.4</v>
      </c>
      <c r="F22" s="11">
        <f t="shared" si="0"/>
        <v>3533.4</v>
      </c>
    </row>
    <row r="23" spans="1:6" ht="17.25" x14ac:dyDescent="0.25">
      <c r="A23" s="14" t="s">
        <v>247</v>
      </c>
      <c r="B23" s="15" t="s">
        <v>248</v>
      </c>
      <c r="C23" s="9" t="s">
        <v>236</v>
      </c>
      <c r="D23" s="9">
        <v>0.5</v>
      </c>
      <c r="E23" s="11">
        <f t="shared" si="2"/>
        <v>3533.4</v>
      </c>
      <c r="F23" s="11">
        <f t="shared" si="0"/>
        <v>1766.7</v>
      </c>
    </row>
    <row r="24" spans="1:6" ht="17.25" x14ac:dyDescent="0.25">
      <c r="A24" s="14" t="s">
        <v>249</v>
      </c>
      <c r="B24" s="13" t="s">
        <v>250</v>
      </c>
      <c r="C24" s="9" t="s">
        <v>236</v>
      </c>
      <c r="D24" s="9">
        <v>26.5</v>
      </c>
      <c r="E24" s="11">
        <f t="shared" si="2"/>
        <v>3533.4</v>
      </c>
      <c r="F24" s="11">
        <f t="shared" si="0"/>
        <v>93635.1</v>
      </c>
    </row>
    <row r="25" spans="1:6" x14ac:dyDescent="0.25">
      <c r="A25" s="7" t="s">
        <v>20</v>
      </c>
      <c r="B25" s="8" t="s">
        <v>21</v>
      </c>
      <c r="C25" s="9"/>
      <c r="D25" s="9"/>
      <c r="E25" s="11"/>
      <c r="F25" s="11"/>
    </row>
    <row r="26" spans="1:6" ht="38.25" x14ac:dyDescent="0.25">
      <c r="A26" s="14"/>
      <c r="B26" s="12" t="s">
        <v>22</v>
      </c>
      <c r="C26" s="9"/>
      <c r="D26" s="9"/>
      <c r="E26" s="11"/>
      <c r="F26" s="11"/>
    </row>
    <row r="27" spans="1:6" ht="17.25" x14ac:dyDescent="0.25">
      <c r="A27" s="14" t="s">
        <v>251</v>
      </c>
      <c r="B27" s="13" t="s">
        <v>252</v>
      </c>
      <c r="C27" s="9" t="s">
        <v>236</v>
      </c>
      <c r="D27" s="9">
        <v>24</v>
      </c>
      <c r="E27" s="11">
        <f>'Detailed Unit Cost Estimates'!H20</f>
        <v>213.20000000000002</v>
      </c>
      <c r="F27" s="11">
        <f t="shared" si="0"/>
        <v>5116.8</v>
      </c>
    </row>
    <row r="28" spans="1:6" ht="17.25" x14ac:dyDescent="0.25">
      <c r="A28" s="14" t="s">
        <v>253</v>
      </c>
      <c r="B28" s="13" t="s">
        <v>254</v>
      </c>
      <c r="C28" s="9" t="s">
        <v>236</v>
      </c>
      <c r="D28" s="9">
        <v>0.5</v>
      </c>
      <c r="E28" s="11">
        <f>E27</f>
        <v>213.20000000000002</v>
      </c>
      <c r="F28" s="11">
        <f t="shared" si="0"/>
        <v>106.60000000000001</v>
      </c>
    </row>
    <row r="29" spans="1:6" ht="17.25" x14ac:dyDescent="0.25">
      <c r="A29" s="14" t="s">
        <v>255</v>
      </c>
      <c r="B29" s="13" t="s">
        <v>256</v>
      </c>
      <c r="C29" s="9" t="s">
        <v>236</v>
      </c>
      <c r="D29" s="9">
        <v>3.5</v>
      </c>
      <c r="E29" s="11">
        <f t="shared" ref="E29:E31" si="3">E28</f>
        <v>213.20000000000002</v>
      </c>
      <c r="F29" s="11">
        <f t="shared" si="0"/>
        <v>746.2</v>
      </c>
    </row>
    <row r="30" spans="1:6" ht="17.25" x14ac:dyDescent="0.25">
      <c r="A30" s="14" t="s">
        <v>257</v>
      </c>
      <c r="B30" s="13" t="s">
        <v>258</v>
      </c>
      <c r="C30" s="9" t="s">
        <v>236</v>
      </c>
      <c r="D30" s="9">
        <v>0.5</v>
      </c>
      <c r="E30" s="11">
        <f t="shared" si="3"/>
        <v>213.20000000000002</v>
      </c>
      <c r="F30" s="11">
        <f t="shared" si="0"/>
        <v>106.60000000000001</v>
      </c>
    </row>
    <row r="31" spans="1:6" ht="17.25" x14ac:dyDescent="0.25">
      <c r="A31" s="14" t="s">
        <v>259</v>
      </c>
      <c r="B31" s="13" t="s">
        <v>260</v>
      </c>
      <c r="C31" s="9" t="s">
        <v>236</v>
      </c>
      <c r="D31" s="9">
        <v>83</v>
      </c>
      <c r="E31" s="11">
        <f t="shared" si="3"/>
        <v>213.20000000000002</v>
      </c>
      <c r="F31" s="11">
        <f t="shared" si="0"/>
        <v>17695.600000000002</v>
      </c>
    </row>
    <row r="32" spans="1:6" x14ac:dyDescent="0.25">
      <c r="A32" s="7" t="s">
        <v>23</v>
      </c>
      <c r="B32" s="8" t="s">
        <v>24</v>
      </c>
      <c r="C32" s="9"/>
      <c r="D32" s="9"/>
      <c r="E32" s="11"/>
      <c r="F32" s="11"/>
    </row>
    <row r="33" spans="1:6" ht="38.25" x14ac:dyDescent="0.25">
      <c r="A33" s="14"/>
      <c r="B33" s="12" t="s">
        <v>25</v>
      </c>
      <c r="C33" s="9"/>
      <c r="D33" s="9"/>
      <c r="E33" s="11"/>
      <c r="F33" s="11"/>
    </row>
    <row r="34" spans="1:6" ht="17.25" x14ac:dyDescent="0.25">
      <c r="A34" s="14" t="s">
        <v>261</v>
      </c>
      <c r="B34" s="13" t="s">
        <v>262</v>
      </c>
      <c r="C34" s="9" t="s">
        <v>236</v>
      </c>
      <c r="D34" s="9">
        <v>40</v>
      </c>
      <c r="E34" s="11">
        <f>'Detailed Unit Cost Estimates'!H24</f>
        <v>821.6</v>
      </c>
      <c r="F34" s="11">
        <f t="shared" si="0"/>
        <v>32864</v>
      </c>
    </row>
    <row r="35" spans="1:6" x14ac:dyDescent="0.25">
      <c r="A35" s="7" t="s">
        <v>26</v>
      </c>
      <c r="B35" s="16" t="s">
        <v>27</v>
      </c>
      <c r="C35" s="9"/>
      <c r="D35" s="9"/>
      <c r="E35" s="11"/>
      <c r="F35" s="11"/>
    </row>
    <row r="36" spans="1:6" ht="25.5" x14ac:dyDescent="0.25">
      <c r="A36" s="14"/>
      <c r="B36" s="17" t="s">
        <v>28</v>
      </c>
      <c r="C36" s="9"/>
      <c r="D36" s="9"/>
      <c r="E36" s="11"/>
      <c r="F36" s="11"/>
    </row>
    <row r="37" spans="1:6" ht="17.25" x14ac:dyDescent="0.25">
      <c r="A37" s="14" t="s">
        <v>263</v>
      </c>
      <c r="B37" s="15" t="s">
        <v>264</v>
      </c>
      <c r="C37" s="9" t="s">
        <v>236</v>
      </c>
      <c r="D37" s="9">
        <v>26.5</v>
      </c>
      <c r="E37" s="11">
        <f>'Detailed Unit Cost Estimates'!H28</f>
        <v>6202.56</v>
      </c>
      <c r="F37" s="11">
        <f t="shared" si="0"/>
        <v>164367.84</v>
      </c>
    </row>
    <row r="38" spans="1:6" ht="17.25" x14ac:dyDescent="0.25">
      <c r="A38" s="14" t="s">
        <v>265</v>
      </c>
      <c r="B38" s="15" t="s">
        <v>238</v>
      </c>
      <c r="C38" s="9" t="s">
        <v>236</v>
      </c>
      <c r="D38" s="9">
        <v>2</v>
      </c>
      <c r="E38" s="11">
        <f>E37</f>
        <v>6202.56</v>
      </c>
      <c r="F38" s="11">
        <f t="shared" si="0"/>
        <v>12405.12</v>
      </c>
    </row>
    <row r="39" spans="1:6" ht="17.25" x14ac:dyDescent="0.25">
      <c r="A39" s="14" t="s">
        <v>266</v>
      </c>
      <c r="B39" s="15" t="s">
        <v>240</v>
      </c>
      <c r="C39" s="9" t="s">
        <v>236</v>
      </c>
      <c r="D39" s="9">
        <v>6.5</v>
      </c>
      <c r="E39" s="11">
        <f t="shared" ref="E39:E43" si="4">E38</f>
        <v>6202.56</v>
      </c>
      <c r="F39" s="11">
        <f t="shared" si="0"/>
        <v>40316.639999999999</v>
      </c>
    </row>
    <row r="40" spans="1:6" ht="17.25" x14ac:dyDescent="0.25">
      <c r="A40" s="14" t="s">
        <v>267</v>
      </c>
      <c r="B40" s="15" t="s">
        <v>242</v>
      </c>
      <c r="C40" s="9" t="s">
        <v>236</v>
      </c>
      <c r="D40" s="9">
        <v>0.5</v>
      </c>
      <c r="E40" s="11">
        <f t="shared" si="4"/>
        <v>6202.56</v>
      </c>
      <c r="F40" s="11">
        <f t="shared" si="0"/>
        <v>3101.28</v>
      </c>
    </row>
    <row r="41" spans="1:6" ht="17.25" x14ac:dyDescent="0.25">
      <c r="A41" s="14" t="s">
        <v>268</v>
      </c>
      <c r="B41" s="15" t="s">
        <v>269</v>
      </c>
      <c r="C41" s="9" t="s">
        <v>236</v>
      </c>
      <c r="D41" s="9">
        <v>24.5</v>
      </c>
      <c r="E41" s="11">
        <f t="shared" si="4"/>
        <v>6202.56</v>
      </c>
      <c r="F41" s="11">
        <f t="shared" si="0"/>
        <v>151962.72</v>
      </c>
    </row>
    <row r="42" spans="1:6" ht="17.25" x14ac:dyDescent="0.25">
      <c r="A42" s="14" t="s">
        <v>270</v>
      </c>
      <c r="B42" s="15" t="s">
        <v>271</v>
      </c>
      <c r="C42" s="9" t="s">
        <v>236</v>
      </c>
      <c r="D42" s="9">
        <v>1</v>
      </c>
      <c r="E42" s="11">
        <f t="shared" si="4"/>
        <v>6202.56</v>
      </c>
      <c r="F42" s="11">
        <f t="shared" si="0"/>
        <v>6202.56</v>
      </c>
    </row>
    <row r="43" spans="1:6" ht="17.25" x14ac:dyDescent="0.25">
      <c r="A43" s="14" t="s">
        <v>272</v>
      </c>
      <c r="B43" s="15" t="s">
        <v>248</v>
      </c>
      <c r="C43" s="9" t="s">
        <v>236</v>
      </c>
      <c r="D43" s="9">
        <v>0.5</v>
      </c>
      <c r="E43" s="11">
        <f t="shared" si="4"/>
        <v>6202.56</v>
      </c>
      <c r="F43" s="11">
        <f t="shared" si="0"/>
        <v>3101.28</v>
      </c>
    </row>
    <row r="44" spans="1:6" x14ac:dyDescent="0.25">
      <c r="A44" s="7" t="s">
        <v>29</v>
      </c>
      <c r="B44" s="8" t="s">
        <v>30</v>
      </c>
      <c r="C44" s="9"/>
      <c r="D44" s="9"/>
      <c r="E44" s="11"/>
      <c r="F44" s="11"/>
    </row>
    <row r="45" spans="1:6" ht="25.5" x14ac:dyDescent="0.25">
      <c r="A45" s="14"/>
      <c r="B45" s="12" t="s">
        <v>31</v>
      </c>
      <c r="C45" s="9"/>
      <c r="D45" s="9"/>
      <c r="E45" s="11"/>
      <c r="F45" s="11"/>
    </row>
    <row r="46" spans="1:6" ht="17.25" x14ac:dyDescent="0.25">
      <c r="A46" s="14" t="s">
        <v>273</v>
      </c>
      <c r="B46" s="13" t="s">
        <v>274</v>
      </c>
      <c r="C46" s="9" t="s">
        <v>236</v>
      </c>
      <c r="D46" s="9">
        <v>16</v>
      </c>
      <c r="E46" s="11">
        <f>'Detailed Unit Cost Estimates'!H38</f>
        <v>16009.760000000002</v>
      </c>
      <c r="F46" s="11">
        <f t="shared" si="0"/>
        <v>256156.16000000003</v>
      </c>
    </row>
    <row r="47" spans="1:6" ht="17.25" x14ac:dyDescent="0.25">
      <c r="A47" s="14" t="s">
        <v>275</v>
      </c>
      <c r="B47" s="13" t="s">
        <v>276</v>
      </c>
      <c r="C47" s="9" t="s">
        <v>236</v>
      </c>
      <c r="D47" s="9">
        <v>11.5</v>
      </c>
      <c r="E47" s="11">
        <f>E46</f>
        <v>16009.760000000002</v>
      </c>
      <c r="F47" s="11">
        <f t="shared" si="0"/>
        <v>184112.24000000002</v>
      </c>
    </row>
    <row r="48" spans="1:6" ht="17.25" x14ac:dyDescent="0.25">
      <c r="A48" s="14" t="s">
        <v>277</v>
      </c>
      <c r="B48" s="13" t="s">
        <v>278</v>
      </c>
      <c r="C48" s="9" t="s">
        <v>236</v>
      </c>
      <c r="D48" s="9">
        <v>50</v>
      </c>
      <c r="E48" s="11">
        <f t="shared" ref="E48:E49" si="5">E47</f>
        <v>16009.760000000002</v>
      </c>
      <c r="F48" s="11">
        <f t="shared" si="0"/>
        <v>800488.00000000012</v>
      </c>
    </row>
    <row r="49" spans="1:6" ht="17.25" x14ac:dyDescent="0.25">
      <c r="A49" s="14" t="s">
        <v>279</v>
      </c>
      <c r="B49" s="13" t="s">
        <v>280</v>
      </c>
      <c r="C49" s="9" t="s">
        <v>236</v>
      </c>
      <c r="D49" s="9">
        <v>3</v>
      </c>
      <c r="E49" s="11">
        <f t="shared" si="5"/>
        <v>16009.760000000002</v>
      </c>
      <c r="F49" s="11">
        <f t="shared" si="0"/>
        <v>48029.280000000006</v>
      </c>
    </row>
    <row r="50" spans="1:6" x14ac:dyDescent="0.25">
      <c r="A50" s="7" t="s">
        <v>32</v>
      </c>
      <c r="B50" s="8" t="s">
        <v>33</v>
      </c>
      <c r="C50" s="9"/>
      <c r="D50" s="9"/>
      <c r="E50" s="11"/>
      <c r="F50" s="11"/>
    </row>
    <row r="51" spans="1:6" ht="25.5" x14ac:dyDescent="0.25">
      <c r="A51" s="14"/>
      <c r="B51" s="12" t="s">
        <v>34</v>
      </c>
      <c r="C51" s="9"/>
      <c r="D51" s="9"/>
      <c r="E51" s="11"/>
      <c r="F51" s="11"/>
    </row>
    <row r="52" spans="1:6" ht="17.25" x14ac:dyDescent="0.25">
      <c r="A52" s="14" t="s">
        <v>281</v>
      </c>
      <c r="B52" s="13" t="s">
        <v>282</v>
      </c>
      <c r="C52" s="9" t="s">
        <v>236</v>
      </c>
      <c r="D52" s="9">
        <v>110</v>
      </c>
      <c r="E52" s="11">
        <f>'Detailed Unit Cost Estimates'!H49</f>
        <v>5179.2</v>
      </c>
      <c r="F52" s="11">
        <f t="shared" si="0"/>
        <v>569712</v>
      </c>
    </row>
    <row r="53" spans="1:6" x14ac:dyDescent="0.25">
      <c r="A53" s="7" t="s">
        <v>35</v>
      </c>
      <c r="B53" s="13" t="s">
        <v>36</v>
      </c>
      <c r="C53" s="9"/>
      <c r="D53" s="9"/>
      <c r="E53" s="11"/>
      <c r="F53" s="11"/>
    </row>
    <row r="54" spans="1:6" ht="25.5" x14ac:dyDescent="0.25">
      <c r="A54" s="14"/>
      <c r="B54" s="12" t="s">
        <v>37</v>
      </c>
      <c r="C54" s="9"/>
      <c r="D54" s="9"/>
      <c r="E54" s="11"/>
      <c r="F54" s="11"/>
    </row>
    <row r="55" spans="1:6" ht="17.25" x14ac:dyDescent="0.25">
      <c r="A55" s="14" t="s">
        <v>283</v>
      </c>
      <c r="B55" s="13" t="s">
        <v>269</v>
      </c>
      <c r="C55" s="9" t="s">
        <v>236</v>
      </c>
      <c r="D55" s="9">
        <v>35</v>
      </c>
      <c r="E55" s="11">
        <f>'Detailed Unit Cost Estimates'!H57</f>
        <v>2683.2000000000003</v>
      </c>
      <c r="F55" s="11">
        <f t="shared" si="0"/>
        <v>93912.000000000015</v>
      </c>
    </row>
    <row r="56" spans="1:6" x14ac:dyDescent="0.25">
      <c r="A56" s="7" t="s">
        <v>38</v>
      </c>
      <c r="B56" s="8" t="s">
        <v>39</v>
      </c>
      <c r="C56" s="9"/>
      <c r="D56" s="9"/>
      <c r="E56" s="11"/>
      <c r="F56" s="11"/>
    </row>
    <row r="57" spans="1:6" ht="38.25" x14ac:dyDescent="0.25">
      <c r="A57" s="14"/>
      <c r="B57" s="12" t="s">
        <v>40</v>
      </c>
      <c r="C57" s="9"/>
      <c r="D57" s="9"/>
      <c r="E57" s="11"/>
      <c r="F57" s="11"/>
    </row>
    <row r="58" spans="1:6" ht="17.25" x14ac:dyDescent="0.25">
      <c r="A58" s="14" t="s">
        <v>284</v>
      </c>
      <c r="B58" s="13" t="s">
        <v>285</v>
      </c>
      <c r="C58" s="9" t="s">
        <v>230</v>
      </c>
      <c r="D58" s="9">
        <v>17</v>
      </c>
      <c r="E58" s="11">
        <f>'Detailed Unit Cost Estimates'!H61</f>
        <v>834.6</v>
      </c>
      <c r="F58" s="11">
        <f t="shared" si="0"/>
        <v>14188.2</v>
      </c>
    </row>
    <row r="59" spans="1:6" x14ac:dyDescent="0.25">
      <c r="A59" s="124" t="s">
        <v>286</v>
      </c>
      <c r="B59" s="124"/>
      <c r="C59" s="124"/>
      <c r="D59" s="124"/>
      <c r="E59" s="124"/>
      <c r="F59" s="18">
        <f>SUM(F6:F58)</f>
        <v>3077407.4200000004</v>
      </c>
    </row>
    <row r="60" spans="1:6" ht="15.75" x14ac:dyDescent="0.25">
      <c r="A60" s="125" t="s">
        <v>287</v>
      </c>
      <c r="B60" s="125"/>
      <c r="C60" s="125"/>
      <c r="D60" s="125"/>
      <c r="E60" s="125"/>
      <c r="F60" s="125"/>
    </row>
    <row r="61" spans="1:6" x14ac:dyDescent="0.25">
      <c r="A61" s="7" t="s">
        <v>41</v>
      </c>
      <c r="B61" s="8" t="s">
        <v>42</v>
      </c>
      <c r="C61" s="9"/>
      <c r="D61" s="10"/>
      <c r="E61" s="11"/>
      <c r="F61" s="11"/>
    </row>
    <row r="62" spans="1:6" ht="60" x14ac:dyDescent="0.25">
      <c r="A62" s="14"/>
      <c r="B62" s="19" t="s">
        <v>288</v>
      </c>
      <c r="C62" s="9"/>
      <c r="D62" s="10"/>
      <c r="E62" s="11"/>
      <c r="F62" s="11"/>
    </row>
    <row r="63" spans="1:6" ht="17.25" x14ac:dyDescent="0.25">
      <c r="A63" s="14" t="s">
        <v>289</v>
      </c>
      <c r="B63" s="13" t="s">
        <v>290</v>
      </c>
      <c r="C63" s="9" t="s">
        <v>230</v>
      </c>
      <c r="D63" s="9">
        <v>39</v>
      </c>
      <c r="E63" s="11">
        <f>'Detailed Unit Cost Estimates'!H68</f>
        <v>3250</v>
      </c>
      <c r="F63" s="11">
        <f>D63*E63</f>
        <v>126750</v>
      </c>
    </row>
    <row r="64" spans="1:6" ht="17.25" x14ac:dyDescent="0.25">
      <c r="A64" s="14" t="s">
        <v>291</v>
      </c>
      <c r="B64" s="13" t="s">
        <v>292</v>
      </c>
      <c r="C64" s="9" t="s">
        <v>230</v>
      </c>
      <c r="D64" s="9">
        <v>6</v>
      </c>
      <c r="E64" s="11">
        <f>E63</f>
        <v>3250</v>
      </c>
      <c r="F64" s="11">
        <f t="shared" ref="F64:F113" si="6">D64*E64</f>
        <v>19500</v>
      </c>
    </row>
    <row r="65" spans="1:6" ht="17.25" x14ac:dyDescent="0.25">
      <c r="A65" s="14" t="s">
        <v>293</v>
      </c>
      <c r="B65" s="13" t="s">
        <v>294</v>
      </c>
      <c r="C65" s="9" t="s">
        <v>230</v>
      </c>
      <c r="D65" s="9">
        <v>3.5</v>
      </c>
      <c r="E65" s="11">
        <f>E64</f>
        <v>3250</v>
      </c>
      <c r="F65" s="11">
        <f t="shared" si="6"/>
        <v>11375</v>
      </c>
    </row>
    <row r="66" spans="1:6" x14ac:dyDescent="0.25">
      <c r="A66" s="7" t="s">
        <v>44</v>
      </c>
      <c r="B66" s="8" t="s">
        <v>45</v>
      </c>
      <c r="C66" s="9"/>
      <c r="D66" s="9"/>
      <c r="E66" s="11"/>
      <c r="F66" s="11"/>
    </row>
    <row r="67" spans="1:6" ht="45" x14ac:dyDescent="0.25">
      <c r="A67" s="14"/>
      <c r="B67" s="19" t="s">
        <v>295</v>
      </c>
      <c r="C67" s="9"/>
      <c r="D67" s="9"/>
      <c r="E67" s="11"/>
      <c r="F67" s="11"/>
    </row>
    <row r="68" spans="1:6" ht="17.25" x14ac:dyDescent="0.25">
      <c r="A68" s="14" t="s">
        <v>296</v>
      </c>
      <c r="B68" s="13" t="s">
        <v>297</v>
      </c>
      <c r="C68" s="9" t="s">
        <v>230</v>
      </c>
      <c r="D68" s="9">
        <v>18</v>
      </c>
      <c r="E68" s="11">
        <f>'Detailed Unit Cost Estimates'!H71</f>
        <v>4550</v>
      </c>
      <c r="F68" s="11">
        <f t="shared" si="6"/>
        <v>81900</v>
      </c>
    </row>
    <row r="69" spans="1:6" ht="17.25" x14ac:dyDescent="0.25">
      <c r="A69" s="14" t="s">
        <v>298</v>
      </c>
      <c r="B69" s="13" t="s">
        <v>299</v>
      </c>
      <c r="C69" s="9" t="s">
        <v>230</v>
      </c>
      <c r="D69" s="9">
        <v>10</v>
      </c>
      <c r="E69" s="11">
        <f>E68</f>
        <v>4550</v>
      </c>
      <c r="F69" s="11">
        <f t="shared" si="6"/>
        <v>45500</v>
      </c>
    </row>
    <row r="70" spans="1:6" ht="17.25" x14ac:dyDescent="0.25">
      <c r="A70" s="14" t="s">
        <v>300</v>
      </c>
      <c r="B70" s="13" t="s">
        <v>301</v>
      </c>
      <c r="C70" s="9" t="s">
        <v>230</v>
      </c>
      <c r="D70" s="9">
        <v>11</v>
      </c>
      <c r="E70" s="11">
        <f>E69</f>
        <v>4550</v>
      </c>
      <c r="F70" s="11">
        <f t="shared" si="6"/>
        <v>50050</v>
      </c>
    </row>
    <row r="71" spans="1:6" x14ac:dyDescent="0.25">
      <c r="A71" s="7" t="s">
        <v>47</v>
      </c>
      <c r="B71" s="8" t="s">
        <v>302</v>
      </c>
      <c r="C71" s="9"/>
      <c r="D71" s="9"/>
      <c r="E71" s="11"/>
      <c r="F71" s="11"/>
    </row>
    <row r="72" spans="1:6" ht="45" x14ac:dyDescent="0.25">
      <c r="A72" s="14"/>
      <c r="B72" s="19" t="s">
        <v>49</v>
      </c>
      <c r="C72" s="9"/>
      <c r="D72" s="9"/>
      <c r="E72" s="11"/>
      <c r="F72" s="11"/>
    </row>
    <row r="73" spans="1:6" ht="17.25" x14ac:dyDescent="0.25">
      <c r="A73" s="14" t="s">
        <v>303</v>
      </c>
      <c r="B73" s="13" t="s">
        <v>282</v>
      </c>
      <c r="C73" s="9" t="s">
        <v>230</v>
      </c>
      <c r="D73" s="9">
        <v>536.5</v>
      </c>
      <c r="E73" s="11">
        <f>'Detailed Unit Cost Estimates'!H74</f>
        <v>271.11500000000001</v>
      </c>
      <c r="F73" s="11">
        <f t="shared" si="6"/>
        <v>145453.19750000001</v>
      </c>
    </row>
    <row r="74" spans="1:6" ht="17.25" x14ac:dyDescent="0.25">
      <c r="A74" s="14" t="s">
        <v>304</v>
      </c>
      <c r="B74" s="13" t="s">
        <v>305</v>
      </c>
      <c r="C74" s="9" t="s">
        <v>230</v>
      </c>
      <c r="D74" s="9">
        <v>255</v>
      </c>
      <c r="E74" s="11">
        <f>E73</f>
        <v>271.11500000000001</v>
      </c>
      <c r="F74" s="11">
        <f t="shared" si="6"/>
        <v>69134.324999999997</v>
      </c>
    </row>
    <row r="75" spans="1:6" x14ac:dyDescent="0.25">
      <c r="A75" s="7" t="s">
        <v>306</v>
      </c>
      <c r="B75" s="8" t="s">
        <v>307</v>
      </c>
      <c r="C75" s="9"/>
      <c r="D75" s="9"/>
      <c r="E75" s="11"/>
      <c r="F75" s="11"/>
    </row>
    <row r="76" spans="1:6" ht="45" x14ac:dyDescent="0.25">
      <c r="A76" s="14"/>
      <c r="B76" s="19" t="s">
        <v>308</v>
      </c>
      <c r="C76" s="9"/>
      <c r="D76" s="9"/>
      <c r="E76" s="11"/>
      <c r="F76" s="11"/>
    </row>
    <row r="77" spans="1:6" ht="17.25" x14ac:dyDescent="0.25">
      <c r="A77" s="14" t="s">
        <v>309</v>
      </c>
      <c r="B77" s="13" t="s">
        <v>282</v>
      </c>
      <c r="C77" s="9" t="s">
        <v>230</v>
      </c>
      <c r="D77" s="9">
        <v>239.5</v>
      </c>
      <c r="E77" s="11">
        <f>E74</f>
        <v>271.11500000000001</v>
      </c>
      <c r="F77" s="11">
        <f t="shared" si="6"/>
        <v>64932.042500000003</v>
      </c>
    </row>
    <row r="78" spans="1:6" ht="17.25" x14ac:dyDescent="0.25">
      <c r="A78" s="14" t="s">
        <v>310</v>
      </c>
      <c r="B78" s="13" t="s">
        <v>280</v>
      </c>
      <c r="C78" s="9" t="s">
        <v>230</v>
      </c>
      <c r="D78" s="9">
        <v>127</v>
      </c>
      <c r="E78" s="11">
        <f>E74</f>
        <v>271.11500000000001</v>
      </c>
      <c r="F78" s="11">
        <f t="shared" si="6"/>
        <v>34431.605000000003</v>
      </c>
    </row>
    <row r="79" spans="1:6" x14ac:dyDescent="0.25">
      <c r="A79" s="7" t="s">
        <v>50</v>
      </c>
      <c r="B79" s="8" t="s">
        <v>51</v>
      </c>
      <c r="C79" s="9"/>
      <c r="D79" s="9"/>
      <c r="E79" s="11"/>
      <c r="F79" s="11"/>
    </row>
    <row r="80" spans="1:6" ht="45" x14ac:dyDescent="0.25">
      <c r="A80" s="14"/>
      <c r="B80" s="19" t="s">
        <v>52</v>
      </c>
      <c r="C80" s="9"/>
      <c r="D80" s="9"/>
      <c r="E80" s="11"/>
      <c r="F80" s="11"/>
    </row>
    <row r="81" spans="1:6" ht="17.25" x14ac:dyDescent="0.25">
      <c r="A81" s="14" t="s">
        <v>311</v>
      </c>
      <c r="B81" s="13" t="s">
        <v>312</v>
      </c>
      <c r="C81" s="9" t="s">
        <v>230</v>
      </c>
      <c r="D81" s="9">
        <v>14.5</v>
      </c>
      <c r="E81" s="11">
        <f>'Detailed Unit Cost Estimates'!H81</f>
        <v>1560</v>
      </c>
      <c r="F81" s="11">
        <f t="shared" si="6"/>
        <v>22620</v>
      </c>
    </row>
    <row r="82" spans="1:6" ht="17.25" x14ac:dyDescent="0.25">
      <c r="A82" s="14" t="s">
        <v>313</v>
      </c>
      <c r="B82" s="13" t="s">
        <v>314</v>
      </c>
      <c r="C82" s="9" t="s">
        <v>230</v>
      </c>
      <c r="D82" s="9">
        <v>4</v>
      </c>
      <c r="E82" s="11">
        <f>E81</f>
        <v>1560</v>
      </c>
      <c r="F82" s="11">
        <f t="shared" si="6"/>
        <v>6240</v>
      </c>
    </row>
    <row r="83" spans="1:6" x14ac:dyDescent="0.25">
      <c r="A83" s="7" t="s">
        <v>53</v>
      </c>
      <c r="B83" s="8" t="s">
        <v>54</v>
      </c>
      <c r="C83" s="9"/>
      <c r="D83" s="9"/>
      <c r="E83" s="11"/>
      <c r="F83" s="11"/>
    </row>
    <row r="84" spans="1:6" ht="45" x14ac:dyDescent="0.25">
      <c r="A84" s="14"/>
      <c r="B84" s="19" t="s">
        <v>55</v>
      </c>
      <c r="C84" s="9"/>
      <c r="D84" s="9"/>
      <c r="E84" s="11"/>
      <c r="F84" s="11"/>
    </row>
    <row r="85" spans="1:6" ht="17.25" x14ac:dyDescent="0.25">
      <c r="A85" s="14" t="s">
        <v>315</v>
      </c>
      <c r="B85" s="13" t="s">
        <v>316</v>
      </c>
      <c r="C85" s="9" t="s">
        <v>230</v>
      </c>
      <c r="D85" s="9">
        <v>17.5</v>
      </c>
      <c r="E85" s="11">
        <f>'Detailed Unit Cost Estimates'!H84</f>
        <v>136.47400000000002</v>
      </c>
      <c r="F85" s="11">
        <f t="shared" si="6"/>
        <v>2388.2950000000005</v>
      </c>
    </row>
    <row r="86" spans="1:6" ht="17.25" x14ac:dyDescent="0.25">
      <c r="A86" s="14" t="s">
        <v>317</v>
      </c>
      <c r="B86" s="13" t="s">
        <v>242</v>
      </c>
      <c r="C86" s="9" t="s">
        <v>230</v>
      </c>
      <c r="D86" s="9">
        <v>1</v>
      </c>
      <c r="E86" s="11">
        <f>E85</f>
        <v>136.47400000000002</v>
      </c>
      <c r="F86" s="11">
        <f t="shared" si="6"/>
        <v>136.47400000000002</v>
      </c>
    </row>
    <row r="87" spans="1:6" x14ac:dyDescent="0.25">
      <c r="A87" s="7" t="s">
        <v>56</v>
      </c>
      <c r="B87" s="8" t="s">
        <v>57</v>
      </c>
      <c r="C87" s="9"/>
      <c r="D87" s="9"/>
      <c r="E87" s="11"/>
      <c r="F87" s="11"/>
    </row>
    <row r="88" spans="1:6" ht="27.6" customHeight="1" x14ac:dyDescent="0.25">
      <c r="A88" s="14"/>
      <c r="B88" s="19" t="s">
        <v>58</v>
      </c>
      <c r="C88" s="9"/>
      <c r="D88" s="9"/>
      <c r="E88" s="11"/>
      <c r="F88" s="11"/>
    </row>
    <row r="89" spans="1:6" x14ac:dyDescent="0.25">
      <c r="A89" s="14" t="s">
        <v>318</v>
      </c>
      <c r="B89" s="13" t="s">
        <v>319</v>
      </c>
      <c r="C89" s="9" t="s">
        <v>320</v>
      </c>
      <c r="D89" s="9">
        <v>34.5</v>
      </c>
      <c r="E89" s="11">
        <f>'Detailed Unit Cost Estimates'!H91</f>
        <v>260</v>
      </c>
      <c r="F89" s="11">
        <f t="shared" si="6"/>
        <v>8970</v>
      </c>
    </row>
    <row r="90" spans="1:6" x14ac:dyDescent="0.25">
      <c r="A90" s="7" t="s">
        <v>59</v>
      </c>
      <c r="B90" s="8" t="s">
        <v>60</v>
      </c>
      <c r="C90" s="9"/>
      <c r="D90" s="9"/>
      <c r="E90" s="11"/>
      <c r="F90" s="11"/>
    </row>
    <row r="91" spans="1:6" ht="60" x14ac:dyDescent="0.25">
      <c r="A91" s="14"/>
      <c r="B91" s="19" t="s">
        <v>61</v>
      </c>
      <c r="C91" s="9"/>
      <c r="D91" s="9"/>
      <c r="E91" s="11"/>
      <c r="F91" s="11"/>
    </row>
    <row r="92" spans="1:6" x14ac:dyDescent="0.25">
      <c r="A92" s="14" t="s">
        <v>321</v>
      </c>
      <c r="B92" s="13" t="s">
        <v>322</v>
      </c>
      <c r="C92" s="9" t="s">
        <v>149</v>
      </c>
      <c r="D92" s="9">
        <v>7</v>
      </c>
      <c r="E92" s="11">
        <f>'Detailed Unit Cost Estimates'!H94</f>
        <v>3437.2000000000003</v>
      </c>
      <c r="F92" s="11">
        <f t="shared" si="6"/>
        <v>24060.400000000001</v>
      </c>
    </row>
    <row r="93" spans="1:6" x14ac:dyDescent="0.25">
      <c r="A93" s="7" t="s">
        <v>62</v>
      </c>
      <c r="B93" s="8" t="s">
        <v>63</v>
      </c>
      <c r="C93" s="9"/>
      <c r="D93" s="9"/>
      <c r="E93" s="11"/>
      <c r="F93" s="11"/>
    </row>
    <row r="94" spans="1:6" ht="45" x14ac:dyDescent="0.25">
      <c r="A94" s="14"/>
      <c r="B94" s="19" t="s">
        <v>64</v>
      </c>
      <c r="C94" s="9"/>
      <c r="D94" s="9"/>
      <c r="E94" s="11"/>
      <c r="F94" s="11"/>
    </row>
    <row r="95" spans="1:6" x14ac:dyDescent="0.25">
      <c r="A95" s="14" t="s">
        <v>323</v>
      </c>
      <c r="B95" s="13" t="s">
        <v>324</v>
      </c>
      <c r="C95" s="9" t="s">
        <v>320</v>
      </c>
      <c r="D95" s="9">
        <v>19</v>
      </c>
      <c r="E95" s="11">
        <f>'Detailed Unit Cost Estimates'!H104</f>
        <v>520</v>
      </c>
      <c r="F95" s="11">
        <f t="shared" si="6"/>
        <v>9880</v>
      </c>
    </row>
    <row r="96" spans="1:6" x14ac:dyDescent="0.25">
      <c r="A96" s="7" t="s">
        <v>65</v>
      </c>
      <c r="B96" s="8" t="s">
        <v>66</v>
      </c>
      <c r="C96" s="9"/>
      <c r="D96" s="9"/>
      <c r="E96" s="11"/>
      <c r="F96" s="11"/>
    </row>
    <row r="97" spans="1:6" ht="45" x14ac:dyDescent="0.25">
      <c r="A97" s="14"/>
      <c r="B97" s="19" t="s">
        <v>67</v>
      </c>
      <c r="C97" s="9"/>
      <c r="D97" s="9"/>
      <c r="E97" s="11"/>
      <c r="F97" s="11"/>
    </row>
    <row r="98" spans="1:6" ht="17.25" x14ac:dyDescent="0.25">
      <c r="A98" s="14" t="s">
        <v>65</v>
      </c>
      <c r="B98" s="13" t="s">
        <v>282</v>
      </c>
      <c r="C98" s="9" t="s">
        <v>230</v>
      </c>
      <c r="D98" s="9">
        <v>536.5</v>
      </c>
      <c r="E98" s="11">
        <f>'Detailed Unit Cost Estimates'!H107</f>
        <v>260</v>
      </c>
      <c r="F98" s="11">
        <f t="shared" si="6"/>
        <v>139490</v>
      </c>
    </row>
    <row r="99" spans="1:6" ht="17.25" x14ac:dyDescent="0.25">
      <c r="A99" s="14" t="s">
        <v>325</v>
      </c>
      <c r="B99" s="13" t="s">
        <v>305</v>
      </c>
      <c r="C99" s="9" t="s">
        <v>230</v>
      </c>
      <c r="D99" s="9">
        <v>255.5</v>
      </c>
      <c r="E99" s="11">
        <f>E98</f>
        <v>260</v>
      </c>
      <c r="F99" s="11">
        <f t="shared" si="6"/>
        <v>66430</v>
      </c>
    </row>
    <row r="100" spans="1:6" x14ac:dyDescent="0.25">
      <c r="A100" s="7" t="s">
        <v>68</v>
      </c>
      <c r="B100" s="8" t="s">
        <v>69</v>
      </c>
      <c r="C100" s="9"/>
      <c r="D100" s="9"/>
      <c r="E100" s="11"/>
      <c r="F100" s="11"/>
    </row>
    <row r="101" spans="1:6" ht="45" x14ac:dyDescent="0.25">
      <c r="A101" s="14"/>
      <c r="B101" s="19" t="s">
        <v>70</v>
      </c>
      <c r="C101" s="9"/>
      <c r="D101" s="9"/>
      <c r="E101" s="11"/>
      <c r="F101" s="11"/>
    </row>
    <row r="102" spans="1:6" ht="17.25" x14ac:dyDescent="0.25">
      <c r="A102" s="14" t="s">
        <v>326</v>
      </c>
      <c r="B102" s="13" t="s">
        <v>264</v>
      </c>
      <c r="C102" s="9" t="s">
        <v>230</v>
      </c>
      <c r="D102" s="9">
        <v>262.5</v>
      </c>
      <c r="E102" s="11">
        <f>'Detailed Unit Cost Estimates'!H110</f>
        <v>260</v>
      </c>
      <c r="F102" s="11">
        <f t="shared" si="6"/>
        <v>68250</v>
      </c>
    </row>
    <row r="103" spans="1:6" ht="17.25" x14ac:dyDescent="0.25">
      <c r="A103" s="14" t="s">
        <v>327</v>
      </c>
      <c r="B103" s="13" t="s">
        <v>269</v>
      </c>
      <c r="C103" s="9" t="s">
        <v>230</v>
      </c>
      <c r="D103" s="9">
        <v>350.75</v>
      </c>
      <c r="E103" s="11">
        <f>E102</f>
        <v>260</v>
      </c>
      <c r="F103" s="11">
        <f t="shared" si="6"/>
        <v>91195</v>
      </c>
    </row>
    <row r="104" spans="1:6" x14ac:dyDescent="0.25">
      <c r="A104" s="7" t="s">
        <v>71</v>
      </c>
      <c r="B104" s="8" t="s">
        <v>72</v>
      </c>
      <c r="C104" s="9"/>
      <c r="D104" s="9"/>
      <c r="E104" s="11"/>
      <c r="F104" s="11"/>
    </row>
    <row r="105" spans="1:6" ht="45" x14ac:dyDescent="0.25">
      <c r="A105" s="14"/>
      <c r="B105" s="19" t="s">
        <v>73</v>
      </c>
      <c r="C105" s="9"/>
      <c r="D105" s="9"/>
      <c r="E105" s="11"/>
      <c r="F105" s="11"/>
    </row>
    <row r="106" spans="1:6" ht="17.25" x14ac:dyDescent="0.25">
      <c r="A106" s="14" t="s">
        <v>328</v>
      </c>
      <c r="B106" s="13" t="s">
        <v>282</v>
      </c>
      <c r="C106" s="9" t="s">
        <v>230</v>
      </c>
      <c r="D106" s="9">
        <v>239.5</v>
      </c>
      <c r="E106" s="11">
        <f>'Detailed Unit Cost Estimates'!H113</f>
        <v>325</v>
      </c>
      <c r="F106" s="11">
        <f t="shared" si="6"/>
        <v>77837.5</v>
      </c>
    </row>
    <row r="107" spans="1:6" ht="17.25" x14ac:dyDescent="0.25">
      <c r="A107" s="14" t="s">
        <v>329</v>
      </c>
      <c r="B107" s="13" t="s">
        <v>280</v>
      </c>
      <c r="C107" s="9" t="s">
        <v>230</v>
      </c>
      <c r="D107" s="9">
        <v>127</v>
      </c>
      <c r="E107" s="11">
        <f>E106</f>
        <v>325</v>
      </c>
      <c r="F107" s="11">
        <f t="shared" si="6"/>
        <v>41275</v>
      </c>
    </row>
    <row r="108" spans="1:6" x14ac:dyDescent="0.25">
      <c r="A108" s="7" t="s">
        <v>74</v>
      </c>
      <c r="B108" s="8" t="s">
        <v>75</v>
      </c>
      <c r="C108" s="9"/>
      <c r="D108" s="9"/>
      <c r="E108" s="11"/>
      <c r="F108" s="11"/>
    </row>
    <row r="109" spans="1:6" ht="30" x14ac:dyDescent="0.25">
      <c r="A109" s="14"/>
      <c r="B109" s="19" t="s">
        <v>76</v>
      </c>
      <c r="C109" s="9"/>
      <c r="D109" s="9"/>
      <c r="E109" s="11"/>
      <c r="F109" s="11"/>
    </row>
    <row r="110" spans="1:6" x14ac:dyDescent="0.25">
      <c r="A110" s="14" t="s">
        <v>330</v>
      </c>
      <c r="B110" s="13" t="s">
        <v>331</v>
      </c>
      <c r="C110" s="9" t="s">
        <v>320</v>
      </c>
      <c r="D110" s="9">
        <v>8</v>
      </c>
      <c r="E110" s="11">
        <f>'Detailed Unit Cost Estimates'!H116</f>
        <v>3250</v>
      </c>
      <c r="F110" s="11">
        <f t="shared" si="6"/>
        <v>26000</v>
      </c>
    </row>
    <row r="111" spans="1:6" x14ac:dyDescent="0.25">
      <c r="A111" s="7" t="s">
        <v>77</v>
      </c>
      <c r="B111" s="13" t="s">
        <v>78</v>
      </c>
      <c r="C111" s="9"/>
      <c r="D111" s="9"/>
      <c r="E111" s="11"/>
      <c r="F111" s="11"/>
    </row>
    <row r="112" spans="1:6" ht="45" x14ac:dyDescent="0.25">
      <c r="A112" s="14"/>
      <c r="B112" s="19" t="s">
        <v>79</v>
      </c>
      <c r="C112" s="9"/>
      <c r="D112" s="9"/>
      <c r="E112" s="11"/>
      <c r="F112" s="11"/>
    </row>
    <row r="113" spans="1:6" ht="17.25" x14ac:dyDescent="0.25">
      <c r="A113" s="14" t="s">
        <v>332</v>
      </c>
      <c r="B113" s="13" t="s">
        <v>280</v>
      </c>
      <c r="C113" s="9" t="s">
        <v>230</v>
      </c>
      <c r="D113" s="9">
        <v>18</v>
      </c>
      <c r="E113" s="11">
        <f>'Detailed Unit Cost Estimates'!H119</f>
        <v>520</v>
      </c>
      <c r="F113" s="11">
        <f t="shared" si="6"/>
        <v>9360</v>
      </c>
    </row>
    <row r="114" spans="1:6" x14ac:dyDescent="0.25">
      <c r="A114" s="124" t="s">
        <v>333</v>
      </c>
      <c r="B114" s="124"/>
      <c r="C114" s="124"/>
      <c r="D114" s="124"/>
      <c r="E114" s="124"/>
      <c r="F114" s="18">
        <f>SUM(F63:F113)</f>
        <v>1243158.8390000002</v>
      </c>
    </row>
    <row r="115" spans="1:6" ht="15.75" x14ac:dyDescent="0.25">
      <c r="A115" s="125" t="s">
        <v>334</v>
      </c>
      <c r="B115" s="125"/>
      <c r="C115" s="125"/>
      <c r="D115" s="125"/>
      <c r="E115" s="125"/>
      <c r="F115" s="125"/>
    </row>
    <row r="116" spans="1:6" ht="14.45" customHeight="1" x14ac:dyDescent="0.25">
      <c r="A116" s="7" t="s">
        <v>80</v>
      </c>
      <c r="B116" s="7" t="s">
        <v>81</v>
      </c>
      <c r="C116" s="9"/>
      <c r="D116" s="9"/>
      <c r="E116" s="11"/>
      <c r="F116" s="11"/>
    </row>
    <row r="117" spans="1:6" ht="45" x14ac:dyDescent="0.25">
      <c r="A117" s="14"/>
      <c r="B117" s="19" t="s">
        <v>82</v>
      </c>
      <c r="C117" s="9"/>
      <c r="D117" s="9"/>
      <c r="E117" s="11"/>
      <c r="F117" s="11"/>
    </row>
    <row r="118" spans="1:6" ht="14.45" customHeight="1" x14ac:dyDescent="0.25">
      <c r="A118" s="14" t="s">
        <v>335</v>
      </c>
      <c r="B118" s="15" t="s">
        <v>336</v>
      </c>
      <c r="C118" s="9" t="s">
        <v>149</v>
      </c>
      <c r="D118" s="9">
        <v>33</v>
      </c>
      <c r="E118" s="11">
        <f>'Detailed Unit Cost Estimates'!H122</f>
        <v>520</v>
      </c>
      <c r="F118" s="11">
        <f>D118*E118</f>
        <v>17160</v>
      </c>
    </row>
    <row r="119" spans="1:6" x14ac:dyDescent="0.25">
      <c r="A119" s="7" t="s">
        <v>83</v>
      </c>
      <c r="B119" s="7" t="s">
        <v>84</v>
      </c>
      <c r="C119" s="9"/>
      <c r="D119" s="9"/>
      <c r="E119" s="11"/>
      <c r="F119" s="11"/>
    </row>
    <row r="120" spans="1:6" ht="45" x14ac:dyDescent="0.25">
      <c r="A120" s="14"/>
      <c r="B120" s="19" t="s">
        <v>85</v>
      </c>
      <c r="C120" s="9"/>
      <c r="D120" s="9"/>
      <c r="E120" s="11"/>
      <c r="F120" s="11"/>
    </row>
    <row r="121" spans="1:6" x14ac:dyDescent="0.25">
      <c r="A121" s="14" t="s">
        <v>86</v>
      </c>
      <c r="B121" s="15" t="s">
        <v>84</v>
      </c>
      <c r="C121" s="9" t="s">
        <v>149</v>
      </c>
      <c r="D121" s="9">
        <v>6</v>
      </c>
      <c r="E121" s="11">
        <f>'Detailed Unit Cost Estimates'!H125</f>
        <v>325</v>
      </c>
      <c r="F121" s="11">
        <f t="shared" ref="F121:F173" si="7">D121*E121</f>
        <v>1950</v>
      </c>
    </row>
    <row r="122" spans="1:6" x14ac:dyDescent="0.25">
      <c r="A122" s="7" t="s">
        <v>87</v>
      </c>
      <c r="B122" s="7" t="s">
        <v>88</v>
      </c>
      <c r="C122" s="9"/>
      <c r="D122" s="9"/>
      <c r="E122" s="11"/>
      <c r="F122" s="11"/>
    </row>
    <row r="123" spans="1:6" ht="43.9" customHeight="1" x14ac:dyDescent="0.25">
      <c r="A123" s="14"/>
      <c r="B123" s="19" t="s">
        <v>89</v>
      </c>
      <c r="C123" s="9"/>
      <c r="D123" s="9"/>
      <c r="E123" s="11"/>
      <c r="F123" s="11"/>
    </row>
    <row r="124" spans="1:6" x14ac:dyDescent="0.25">
      <c r="A124" s="14" t="s">
        <v>90</v>
      </c>
      <c r="B124" s="15" t="s">
        <v>206</v>
      </c>
      <c r="C124" s="9" t="s">
        <v>149</v>
      </c>
      <c r="D124" s="9">
        <v>6</v>
      </c>
      <c r="E124" s="11">
        <f>'Detailed Unit Cost Estimates'!H128</f>
        <v>260</v>
      </c>
      <c r="F124" s="11">
        <f t="shared" si="7"/>
        <v>1560</v>
      </c>
    </row>
    <row r="125" spans="1:6" x14ac:dyDescent="0.25">
      <c r="A125" s="7" t="s">
        <v>91</v>
      </c>
      <c r="B125" s="20" t="s">
        <v>92</v>
      </c>
      <c r="C125" s="9"/>
      <c r="D125" s="9"/>
      <c r="E125" s="11"/>
      <c r="F125" s="11"/>
    </row>
    <row r="126" spans="1:6" ht="28.15" customHeight="1" x14ac:dyDescent="0.25">
      <c r="A126" s="14"/>
      <c r="B126" s="19" t="s">
        <v>93</v>
      </c>
      <c r="C126" s="9"/>
      <c r="D126" s="9"/>
      <c r="E126" s="11"/>
      <c r="F126" s="11"/>
    </row>
    <row r="127" spans="1:6" x14ac:dyDescent="0.25">
      <c r="A127" s="14" t="s">
        <v>94</v>
      </c>
      <c r="B127" s="13" t="s">
        <v>92</v>
      </c>
      <c r="C127" s="9" t="s">
        <v>149</v>
      </c>
      <c r="D127" s="9">
        <v>25</v>
      </c>
      <c r="E127" s="11">
        <f>'Detailed Unit Cost Estimates'!H131</f>
        <v>325</v>
      </c>
      <c r="F127" s="11">
        <f t="shared" si="7"/>
        <v>8125</v>
      </c>
    </row>
    <row r="128" spans="1:6" x14ac:dyDescent="0.25">
      <c r="A128" s="7" t="s">
        <v>95</v>
      </c>
      <c r="B128" s="7" t="s">
        <v>96</v>
      </c>
      <c r="C128" s="9"/>
      <c r="D128" s="9"/>
      <c r="E128" s="11"/>
      <c r="F128" s="11"/>
    </row>
    <row r="129" spans="1:6" ht="45" x14ac:dyDescent="0.25">
      <c r="A129" s="14"/>
      <c r="B129" s="19" t="s">
        <v>97</v>
      </c>
      <c r="C129" s="9"/>
      <c r="D129" s="9"/>
      <c r="E129" s="11"/>
      <c r="F129" s="11"/>
    </row>
    <row r="130" spans="1:6" x14ac:dyDescent="0.25">
      <c r="A130" s="14" t="s">
        <v>98</v>
      </c>
      <c r="B130" s="15" t="s">
        <v>337</v>
      </c>
      <c r="C130" s="9" t="s">
        <v>320</v>
      </c>
      <c r="D130" s="9">
        <v>560</v>
      </c>
      <c r="E130" s="11">
        <f>'Detailed Unit Cost Estimates'!H134</f>
        <v>65</v>
      </c>
      <c r="F130" s="11">
        <f t="shared" si="7"/>
        <v>36400</v>
      </c>
    </row>
    <row r="131" spans="1:6" x14ac:dyDescent="0.25">
      <c r="A131" s="7" t="s">
        <v>99</v>
      </c>
      <c r="B131" s="7" t="s">
        <v>100</v>
      </c>
      <c r="C131" s="9"/>
      <c r="D131" s="9"/>
      <c r="E131" s="11"/>
      <c r="F131" s="11"/>
    </row>
    <row r="132" spans="1:6" ht="28.9" customHeight="1" x14ac:dyDescent="0.25">
      <c r="A132" s="14"/>
      <c r="B132" s="19" t="s">
        <v>101</v>
      </c>
      <c r="C132" s="9"/>
      <c r="D132" s="9"/>
      <c r="E132" s="11"/>
      <c r="F132" s="11"/>
    </row>
    <row r="133" spans="1:6" x14ac:dyDescent="0.25">
      <c r="A133" s="14" t="s">
        <v>102</v>
      </c>
      <c r="B133" s="15" t="s">
        <v>337</v>
      </c>
      <c r="C133" s="9" t="s">
        <v>320</v>
      </c>
      <c r="D133" s="9">
        <v>450</v>
      </c>
      <c r="E133" s="11">
        <f>'Detailed Unit Cost Estimates'!H134</f>
        <v>65</v>
      </c>
      <c r="F133" s="11">
        <f t="shared" si="7"/>
        <v>29250</v>
      </c>
    </row>
    <row r="134" spans="1:6" x14ac:dyDescent="0.25">
      <c r="A134" s="7" t="s">
        <v>103</v>
      </c>
      <c r="B134" s="7" t="s">
        <v>104</v>
      </c>
      <c r="C134" s="9"/>
      <c r="D134" s="9"/>
      <c r="E134" s="11"/>
      <c r="F134" s="11"/>
    </row>
    <row r="135" spans="1:6" ht="45" x14ac:dyDescent="0.25">
      <c r="A135" s="14"/>
      <c r="B135" s="19" t="s">
        <v>105</v>
      </c>
      <c r="C135" s="9"/>
      <c r="D135" s="9"/>
      <c r="E135" s="11"/>
      <c r="F135" s="11"/>
    </row>
    <row r="136" spans="1:6" x14ac:dyDescent="0.25">
      <c r="A136" s="14" t="s">
        <v>106</v>
      </c>
      <c r="B136" s="15" t="s">
        <v>338</v>
      </c>
      <c r="C136" s="9" t="s">
        <v>320</v>
      </c>
      <c r="D136" s="9">
        <v>350</v>
      </c>
      <c r="E136" s="11">
        <f>'Detailed Unit Cost Estimates'!H140</f>
        <v>26</v>
      </c>
      <c r="F136" s="11">
        <f t="shared" si="7"/>
        <v>9100</v>
      </c>
    </row>
    <row r="137" spans="1:6" x14ac:dyDescent="0.25">
      <c r="A137" s="7" t="s">
        <v>107</v>
      </c>
      <c r="B137" s="7" t="s">
        <v>108</v>
      </c>
      <c r="C137" s="9"/>
      <c r="D137" s="9"/>
      <c r="E137" s="11"/>
      <c r="F137" s="11"/>
    </row>
    <row r="138" spans="1:6" ht="45" x14ac:dyDescent="0.25">
      <c r="A138" s="14"/>
      <c r="B138" s="19" t="s">
        <v>109</v>
      </c>
      <c r="C138" s="9"/>
      <c r="D138" s="9"/>
      <c r="E138" s="11"/>
      <c r="F138" s="11"/>
    </row>
    <row r="139" spans="1:6" x14ac:dyDescent="0.25">
      <c r="A139" s="14" t="s">
        <v>110</v>
      </c>
      <c r="B139" s="15" t="s">
        <v>338</v>
      </c>
      <c r="C139" s="9" t="s">
        <v>320</v>
      </c>
      <c r="D139" s="9">
        <v>30</v>
      </c>
      <c r="E139" s="11">
        <f>'Detailed Unit Cost Estimates'!H143</f>
        <v>32.5</v>
      </c>
      <c r="F139" s="11">
        <f t="shared" si="7"/>
        <v>975</v>
      </c>
    </row>
    <row r="140" spans="1:6" x14ac:dyDescent="0.25">
      <c r="A140" s="7" t="s">
        <v>111</v>
      </c>
      <c r="B140" s="7" t="s">
        <v>112</v>
      </c>
      <c r="C140" s="9"/>
      <c r="D140" s="9"/>
      <c r="E140" s="11"/>
      <c r="F140" s="11"/>
    </row>
    <row r="141" spans="1:6" ht="45" x14ac:dyDescent="0.25">
      <c r="A141" s="14"/>
      <c r="B141" s="19" t="s">
        <v>113</v>
      </c>
      <c r="C141" s="9"/>
      <c r="D141" s="9"/>
      <c r="E141" s="11"/>
      <c r="F141" s="11"/>
    </row>
    <row r="142" spans="1:6" x14ac:dyDescent="0.25">
      <c r="A142" s="14" t="s">
        <v>114</v>
      </c>
      <c r="B142" s="15" t="s">
        <v>339</v>
      </c>
      <c r="C142" s="9" t="s">
        <v>320</v>
      </c>
      <c r="D142" s="9">
        <v>30</v>
      </c>
      <c r="E142" s="11">
        <f>'Detailed Unit Cost Estimates'!H146</f>
        <v>1300</v>
      </c>
      <c r="F142" s="11">
        <f t="shared" si="7"/>
        <v>39000</v>
      </c>
    </row>
    <row r="143" spans="1:6" x14ac:dyDescent="0.25">
      <c r="A143" s="7" t="s">
        <v>115</v>
      </c>
      <c r="B143" s="7" t="s">
        <v>116</v>
      </c>
      <c r="C143" s="9"/>
      <c r="D143" s="9"/>
      <c r="E143" s="11"/>
      <c r="F143" s="11"/>
    </row>
    <row r="144" spans="1:6" ht="45" x14ac:dyDescent="0.25">
      <c r="A144" s="14"/>
      <c r="B144" s="19" t="s">
        <v>117</v>
      </c>
      <c r="C144" s="9"/>
      <c r="D144" s="9"/>
      <c r="E144" s="11"/>
      <c r="F144" s="11"/>
    </row>
    <row r="145" spans="1:6" x14ac:dyDescent="0.25">
      <c r="A145" s="14" t="s">
        <v>118</v>
      </c>
      <c r="B145" s="15" t="s">
        <v>212</v>
      </c>
      <c r="C145" s="9" t="s">
        <v>340</v>
      </c>
      <c r="D145" s="9">
        <v>1</v>
      </c>
      <c r="E145" s="11">
        <f>'Detailed Unit Cost Estimates'!H149</f>
        <v>1300</v>
      </c>
      <c r="F145" s="11">
        <f t="shared" si="7"/>
        <v>1300</v>
      </c>
    </row>
    <row r="146" spans="1:6" x14ac:dyDescent="0.25">
      <c r="A146" s="7" t="s">
        <v>119</v>
      </c>
      <c r="B146" s="7" t="s">
        <v>120</v>
      </c>
      <c r="C146" s="9"/>
      <c r="D146" s="9"/>
      <c r="E146" s="11"/>
      <c r="F146" s="11"/>
    </row>
    <row r="147" spans="1:6" ht="45" x14ac:dyDescent="0.25">
      <c r="A147" s="14"/>
      <c r="B147" s="19" t="s">
        <v>121</v>
      </c>
      <c r="C147" s="9"/>
      <c r="D147" s="9"/>
      <c r="E147" s="11"/>
      <c r="F147" s="11"/>
    </row>
    <row r="148" spans="1:6" x14ac:dyDescent="0.25">
      <c r="A148" s="14" t="s">
        <v>122</v>
      </c>
      <c r="B148" s="15" t="s">
        <v>341</v>
      </c>
      <c r="C148" s="9" t="s">
        <v>149</v>
      </c>
      <c r="D148" s="9">
        <v>8</v>
      </c>
      <c r="E148" s="11">
        <f>'Detailed Unit Cost Estimates'!H152</f>
        <v>520</v>
      </c>
      <c r="F148" s="11">
        <f t="shared" si="7"/>
        <v>4160</v>
      </c>
    </row>
    <row r="149" spans="1:6" x14ac:dyDescent="0.25">
      <c r="A149" s="7" t="s">
        <v>123</v>
      </c>
      <c r="B149" s="7" t="s">
        <v>124</v>
      </c>
      <c r="C149" s="9"/>
      <c r="D149" s="9"/>
      <c r="E149" s="11"/>
      <c r="F149" s="11"/>
    </row>
    <row r="150" spans="1:6" ht="30" x14ac:dyDescent="0.25">
      <c r="A150" s="14"/>
      <c r="B150" s="19" t="s">
        <v>125</v>
      </c>
      <c r="C150" s="9"/>
      <c r="D150" s="9"/>
      <c r="E150" s="11"/>
      <c r="F150" s="11"/>
    </row>
    <row r="151" spans="1:6" x14ac:dyDescent="0.25">
      <c r="A151" s="14" t="s">
        <v>126</v>
      </c>
      <c r="B151" s="15" t="s">
        <v>341</v>
      </c>
      <c r="C151" s="9" t="s">
        <v>149</v>
      </c>
      <c r="D151" s="9">
        <v>8</v>
      </c>
      <c r="E151" s="11">
        <f>'Detailed Unit Cost Estimates'!H155</f>
        <v>416</v>
      </c>
      <c r="F151" s="11">
        <f t="shared" si="7"/>
        <v>3328</v>
      </c>
    </row>
    <row r="152" spans="1:6" x14ac:dyDescent="0.25">
      <c r="A152" s="7" t="s">
        <v>127</v>
      </c>
      <c r="B152" s="7" t="s">
        <v>128</v>
      </c>
      <c r="C152" s="9"/>
      <c r="D152" s="9"/>
      <c r="E152" s="11"/>
      <c r="F152" s="11"/>
    </row>
    <row r="153" spans="1:6" ht="45" x14ac:dyDescent="0.25">
      <c r="A153" s="14"/>
      <c r="B153" s="19" t="s">
        <v>129</v>
      </c>
      <c r="C153" s="9"/>
      <c r="D153" s="9"/>
      <c r="E153" s="11"/>
      <c r="F153" s="11"/>
    </row>
    <row r="154" spans="1:6" x14ac:dyDescent="0.25">
      <c r="A154" s="14" t="s">
        <v>130</v>
      </c>
      <c r="B154" s="15" t="s">
        <v>215</v>
      </c>
      <c r="C154" s="9" t="s">
        <v>149</v>
      </c>
      <c r="D154" s="9">
        <v>1</v>
      </c>
      <c r="E154" s="11">
        <f>'Detailed Unit Cost Estimates'!H158</f>
        <v>3250</v>
      </c>
      <c r="F154" s="11">
        <f t="shared" si="7"/>
        <v>3250</v>
      </c>
    </row>
    <row r="155" spans="1:6" x14ac:dyDescent="0.25">
      <c r="A155" s="7" t="s">
        <v>131</v>
      </c>
      <c r="B155" s="7" t="s">
        <v>132</v>
      </c>
      <c r="C155" s="9"/>
      <c r="D155" s="9"/>
      <c r="E155" s="11"/>
      <c r="F155" s="11"/>
    </row>
    <row r="156" spans="1:6" ht="45" x14ac:dyDescent="0.25">
      <c r="A156" s="14"/>
      <c r="B156" s="19" t="s">
        <v>133</v>
      </c>
      <c r="C156" s="9"/>
      <c r="D156" s="9"/>
      <c r="E156" s="11"/>
      <c r="F156" s="11"/>
    </row>
    <row r="157" spans="1:6" x14ac:dyDescent="0.25">
      <c r="A157" s="14" t="s">
        <v>134</v>
      </c>
      <c r="B157" s="15" t="s">
        <v>132</v>
      </c>
      <c r="C157" s="9" t="s">
        <v>149</v>
      </c>
      <c r="D157" s="9">
        <v>1</v>
      </c>
      <c r="E157" s="11">
        <f>'Detailed Unit Cost Estimates'!H161</f>
        <v>780</v>
      </c>
      <c r="F157" s="11">
        <f t="shared" si="7"/>
        <v>780</v>
      </c>
    </row>
    <row r="158" spans="1:6" x14ac:dyDescent="0.25">
      <c r="A158" s="7" t="s">
        <v>135</v>
      </c>
      <c r="B158" s="7" t="s">
        <v>136</v>
      </c>
      <c r="C158" s="9"/>
      <c r="D158" s="9"/>
      <c r="E158" s="11"/>
      <c r="F158" s="11"/>
    </row>
    <row r="159" spans="1:6" ht="30" x14ac:dyDescent="0.25">
      <c r="A159" s="14"/>
      <c r="B159" s="19" t="s">
        <v>137</v>
      </c>
      <c r="C159" s="9"/>
      <c r="D159" s="9"/>
      <c r="E159" s="11"/>
      <c r="F159" s="11"/>
    </row>
    <row r="160" spans="1:6" x14ac:dyDescent="0.25">
      <c r="A160" s="14" t="s">
        <v>138</v>
      </c>
      <c r="B160" s="15" t="s">
        <v>136</v>
      </c>
      <c r="C160" s="9" t="s">
        <v>149</v>
      </c>
      <c r="D160" s="9">
        <v>15</v>
      </c>
      <c r="E160" s="11">
        <f>'Detailed Unit Cost Estimates'!H164</f>
        <v>130</v>
      </c>
      <c r="F160" s="11">
        <f t="shared" si="7"/>
        <v>1950</v>
      </c>
    </row>
    <row r="161" spans="1:6" x14ac:dyDescent="0.25">
      <c r="A161" s="7" t="s">
        <v>139</v>
      </c>
      <c r="B161" s="7" t="s">
        <v>140</v>
      </c>
      <c r="C161" s="9"/>
      <c r="D161" s="9"/>
      <c r="E161" s="11"/>
      <c r="F161" s="11">
        <f t="shared" si="7"/>
        <v>0</v>
      </c>
    </row>
    <row r="162" spans="1:6" ht="30" x14ac:dyDescent="0.25">
      <c r="A162" s="14"/>
      <c r="B162" s="19" t="s">
        <v>141</v>
      </c>
      <c r="C162" s="9"/>
      <c r="D162" s="9"/>
      <c r="E162" s="11"/>
      <c r="F162" s="11">
        <f t="shared" si="7"/>
        <v>0</v>
      </c>
    </row>
    <row r="163" spans="1:6" x14ac:dyDescent="0.25">
      <c r="A163" s="14" t="s">
        <v>142</v>
      </c>
      <c r="B163" s="15" t="s">
        <v>140</v>
      </c>
      <c r="C163" s="9" t="s">
        <v>342</v>
      </c>
      <c r="D163" s="9">
        <v>10</v>
      </c>
      <c r="E163" s="11">
        <f>'Detailed Unit Cost Estimates'!H167</f>
        <v>26</v>
      </c>
      <c r="F163" s="11">
        <f t="shared" si="7"/>
        <v>260</v>
      </c>
    </row>
    <row r="164" spans="1:6" x14ac:dyDescent="0.25">
      <c r="A164" s="7" t="s">
        <v>143</v>
      </c>
      <c r="B164" s="7" t="s">
        <v>144</v>
      </c>
      <c r="C164" s="9"/>
      <c r="D164" s="9"/>
      <c r="E164" s="11"/>
      <c r="F164" s="11">
        <f t="shared" si="7"/>
        <v>0</v>
      </c>
    </row>
    <row r="165" spans="1:6" ht="30" x14ac:dyDescent="0.25">
      <c r="A165" s="14"/>
      <c r="B165" s="19" t="s">
        <v>145</v>
      </c>
      <c r="C165" s="9"/>
      <c r="D165" s="9"/>
      <c r="E165" s="11"/>
      <c r="F165" s="11">
        <f t="shared" si="7"/>
        <v>0</v>
      </c>
    </row>
    <row r="166" spans="1:6" x14ac:dyDescent="0.25">
      <c r="A166" s="14" t="s">
        <v>146</v>
      </c>
      <c r="B166" s="15" t="s">
        <v>144</v>
      </c>
      <c r="C166" s="9" t="s">
        <v>149</v>
      </c>
      <c r="D166" s="9">
        <v>40</v>
      </c>
      <c r="E166" s="11">
        <f>'Detailed Unit Cost Estimates'!H170</f>
        <v>1040</v>
      </c>
      <c r="F166" s="11">
        <f t="shared" si="7"/>
        <v>41600</v>
      </c>
    </row>
    <row r="167" spans="1:6" ht="375" x14ac:dyDescent="0.25">
      <c r="A167" s="7" t="s">
        <v>147</v>
      </c>
      <c r="B167" s="22" t="s">
        <v>148</v>
      </c>
      <c r="C167" s="24" t="s">
        <v>149</v>
      </c>
      <c r="D167" s="24">
        <v>20</v>
      </c>
      <c r="E167" s="11">
        <f>'Detailed Unit Cost Estimates'!H173</f>
        <v>32500</v>
      </c>
      <c r="F167" s="11">
        <f t="shared" si="7"/>
        <v>650000</v>
      </c>
    </row>
    <row r="168" spans="1:6" ht="270" x14ac:dyDescent="0.25">
      <c r="A168" s="7" t="s">
        <v>150</v>
      </c>
      <c r="B168" s="22" t="s">
        <v>151</v>
      </c>
      <c r="C168" s="24" t="s">
        <v>149</v>
      </c>
      <c r="D168" s="24">
        <v>1</v>
      </c>
      <c r="E168" s="11">
        <f>'Detailed Unit Cost Estimates'!H175</f>
        <v>45500</v>
      </c>
      <c r="F168" s="11">
        <f t="shared" si="7"/>
        <v>45500</v>
      </c>
    </row>
    <row r="169" spans="1:6" ht="120" x14ac:dyDescent="0.25">
      <c r="A169" s="7" t="s">
        <v>152</v>
      </c>
      <c r="B169" s="22" t="s">
        <v>153</v>
      </c>
      <c r="C169" s="24" t="s">
        <v>149</v>
      </c>
      <c r="D169" s="24">
        <v>20</v>
      </c>
      <c r="E169" s="11">
        <f>'Detailed Unit Cost Estimates'!H177</f>
        <v>23400</v>
      </c>
      <c r="F169" s="11">
        <f t="shared" si="7"/>
        <v>468000</v>
      </c>
    </row>
    <row r="170" spans="1:6" ht="46.15" customHeight="1" x14ac:dyDescent="0.25">
      <c r="A170" s="7" t="s">
        <v>154</v>
      </c>
      <c r="B170" s="23" t="s">
        <v>155</v>
      </c>
      <c r="C170" s="24" t="s">
        <v>156</v>
      </c>
      <c r="D170" s="24">
        <v>1</v>
      </c>
      <c r="E170" s="11">
        <f>'Detailed Unit Cost Estimates'!H179</f>
        <v>32500</v>
      </c>
      <c r="F170" s="11">
        <f t="shared" si="7"/>
        <v>32500</v>
      </c>
    </row>
    <row r="171" spans="1:6" ht="99.4" customHeight="1" x14ac:dyDescent="0.25">
      <c r="A171" s="7" t="s">
        <v>157</v>
      </c>
      <c r="B171" s="22" t="s">
        <v>158</v>
      </c>
      <c r="C171" s="24" t="s">
        <v>149</v>
      </c>
      <c r="D171" s="24">
        <v>1</v>
      </c>
      <c r="E171" s="11">
        <f>'Detailed Unit Cost Estimates'!H181</f>
        <v>5200</v>
      </c>
      <c r="F171" s="11">
        <f t="shared" si="7"/>
        <v>5200</v>
      </c>
    </row>
    <row r="172" spans="1:6" ht="60" x14ac:dyDescent="0.25">
      <c r="A172" s="7" t="s">
        <v>159</v>
      </c>
      <c r="B172" s="4" t="s">
        <v>160</v>
      </c>
      <c r="C172" s="24" t="s">
        <v>161</v>
      </c>
      <c r="D172" s="24">
        <v>200</v>
      </c>
      <c r="E172" s="11">
        <f>'Detailed Unit Cost Estimates'!H183</f>
        <v>104</v>
      </c>
      <c r="F172" s="11">
        <f t="shared" si="7"/>
        <v>20800</v>
      </c>
    </row>
    <row r="173" spans="1:6" ht="150" x14ac:dyDescent="0.25">
      <c r="A173" s="7" t="s">
        <v>162</v>
      </c>
      <c r="B173" s="4" t="s">
        <v>163</v>
      </c>
      <c r="C173" s="24" t="s">
        <v>161</v>
      </c>
      <c r="D173" s="24">
        <v>10</v>
      </c>
      <c r="E173" s="11">
        <f>'Detailed Unit Cost Estimates'!H185</f>
        <v>104</v>
      </c>
      <c r="F173" s="11">
        <f t="shared" si="7"/>
        <v>1040</v>
      </c>
    </row>
    <row r="174" spans="1:6" ht="28.9" customHeight="1" x14ac:dyDescent="0.25">
      <c r="A174" s="126" t="s">
        <v>343</v>
      </c>
      <c r="B174" s="127"/>
      <c r="C174" s="127"/>
      <c r="D174" s="127"/>
      <c r="E174" s="128"/>
      <c r="F174" s="18">
        <f>SUM(F118:F173)</f>
        <v>1423188</v>
      </c>
    </row>
    <row r="175" spans="1:6" ht="24.4" customHeight="1" x14ac:dyDescent="0.25">
      <c r="A175" s="122" t="s">
        <v>344</v>
      </c>
      <c r="B175" s="122"/>
      <c r="C175" s="122"/>
      <c r="D175" s="122"/>
      <c r="E175" s="122"/>
      <c r="F175" s="122"/>
    </row>
    <row r="176" spans="1:6" ht="29.65" customHeight="1" x14ac:dyDescent="0.25">
      <c r="A176" s="114" t="s">
        <v>286</v>
      </c>
      <c r="B176" s="115"/>
      <c r="C176" s="115"/>
      <c r="D176" s="115"/>
      <c r="E176" s="116"/>
      <c r="F176" s="18">
        <f>F59</f>
        <v>3077407.4200000004</v>
      </c>
    </row>
    <row r="177" spans="1:6" ht="29.65" customHeight="1" x14ac:dyDescent="0.25">
      <c r="A177" s="114" t="s">
        <v>333</v>
      </c>
      <c r="B177" s="115"/>
      <c r="C177" s="115"/>
      <c r="D177" s="115"/>
      <c r="E177" s="116"/>
      <c r="F177" s="18">
        <f>F114</f>
        <v>1243158.8390000002</v>
      </c>
    </row>
    <row r="178" spans="1:6" ht="29.65" customHeight="1" x14ac:dyDescent="0.25">
      <c r="A178" s="114" t="s">
        <v>343</v>
      </c>
      <c r="B178" s="115"/>
      <c r="C178" s="115"/>
      <c r="D178" s="115"/>
      <c r="E178" s="116"/>
      <c r="F178" s="18">
        <f>F174</f>
        <v>1423188</v>
      </c>
    </row>
    <row r="179" spans="1:6" ht="29.65" customHeight="1" x14ac:dyDescent="0.25">
      <c r="A179" s="117" t="s">
        <v>345</v>
      </c>
      <c r="B179" s="118"/>
      <c r="C179" s="118"/>
      <c r="D179" s="118"/>
      <c r="E179" s="119"/>
      <c r="F179" s="25">
        <f>SUM(F176:F178)</f>
        <v>5743754.2590000005</v>
      </c>
    </row>
  </sheetData>
  <mergeCells count="12">
    <mergeCell ref="A176:E176"/>
    <mergeCell ref="A177:E177"/>
    <mergeCell ref="A178:E178"/>
    <mergeCell ref="A179:E179"/>
    <mergeCell ref="A1:F1"/>
    <mergeCell ref="A175:F175"/>
    <mergeCell ref="A3:F3"/>
    <mergeCell ref="A59:E59"/>
    <mergeCell ref="A60:F60"/>
    <mergeCell ref="A114:E114"/>
    <mergeCell ref="A115:F115"/>
    <mergeCell ref="A174:E174"/>
  </mergeCells>
  <phoneticPr fontId="6" type="noConversion"/>
  <pageMargins left="0.7" right="0.7" top="0.75" bottom="0.75" header="0.3" footer="0.3"/>
  <pageSetup paperSize="9" scale="75" orientation="portrait" r:id="rId1"/>
  <rowBreaks count="1" manualBreakCount="1">
    <brk id="55" max="16383" man="1"/>
  </rowBreaks>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workbookViewId="0">
      <selection activeCell="A8" sqref="A8:XFD8"/>
    </sheetView>
  </sheetViews>
  <sheetFormatPr defaultColWidth="8.85546875" defaultRowHeight="15" x14ac:dyDescent="0.25"/>
  <cols>
    <col min="1" max="1" width="6.28515625" style="3" customWidth="1"/>
    <col min="2" max="2" width="59" style="3" customWidth="1"/>
    <col min="3" max="3" width="5.42578125" style="5" bestFit="1" customWidth="1"/>
    <col min="4" max="4" width="11.140625" style="3" bestFit="1" customWidth="1"/>
    <col min="5" max="6" width="17" style="3" customWidth="1"/>
    <col min="7" max="16384" width="8.85546875" style="3"/>
  </cols>
  <sheetData>
    <row r="1" spans="1:6" ht="34.9" customHeight="1" x14ac:dyDescent="0.25">
      <c r="A1" s="130" t="s">
        <v>346</v>
      </c>
      <c r="B1" s="130"/>
      <c r="C1" s="130"/>
      <c r="D1" s="130"/>
      <c r="E1" s="130"/>
      <c r="F1" s="130"/>
    </row>
    <row r="2" spans="1:6" ht="62.45" customHeight="1" x14ac:dyDescent="0.25">
      <c r="A2" s="1" t="s">
        <v>0</v>
      </c>
      <c r="B2" s="1" t="s">
        <v>2</v>
      </c>
      <c r="C2" s="1" t="s">
        <v>3</v>
      </c>
      <c r="D2" s="2" t="s">
        <v>4</v>
      </c>
      <c r="E2" s="37" t="s">
        <v>5</v>
      </c>
      <c r="F2" s="37" t="s">
        <v>6</v>
      </c>
    </row>
    <row r="3" spans="1:6" ht="15.75" x14ac:dyDescent="0.25">
      <c r="A3" s="131"/>
      <c r="B3" s="131"/>
      <c r="C3" s="131"/>
      <c r="D3" s="131"/>
      <c r="E3" s="131"/>
      <c r="F3" s="131"/>
    </row>
    <row r="4" spans="1:6" ht="15.4" customHeight="1" x14ac:dyDescent="0.25">
      <c r="A4" s="123" t="s">
        <v>225</v>
      </c>
      <c r="B4" s="123"/>
      <c r="C4" s="123"/>
      <c r="D4" s="123"/>
      <c r="E4" s="123"/>
      <c r="F4" s="123"/>
    </row>
    <row r="5" spans="1:6" x14ac:dyDescent="0.25">
      <c r="A5" s="7" t="s">
        <v>10</v>
      </c>
      <c r="B5" s="7" t="s">
        <v>11</v>
      </c>
      <c r="C5" s="9"/>
      <c r="D5" s="27"/>
      <c r="E5" s="14"/>
      <c r="F5" s="28"/>
    </row>
    <row r="6" spans="1:6" ht="51" x14ac:dyDescent="0.25">
      <c r="A6" s="14"/>
      <c r="B6" s="29" t="s">
        <v>12</v>
      </c>
      <c r="C6" s="9"/>
      <c r="D6" s="27"/>
      <c r="E6" s="14"/>
      <c r="F6" s="28"/>
    </row>
    <row r="7" spans="1:6" ht="17.25" x14ac:dyDescent="0.25">
      <c r="A7" s="14" t="s">
        <v>228</v>
      </c>
      <c r="B7" s="14" t="s">
        <v>229</v>
      </c>
      <c r="C7" s="9" t="s">
        <v>230</v>
      </c>
      <c r="D7" s="30">
        <v>87.5</v>
      </c>
      <c r="E7" s="14">
        <f>'Detailed Unit Cost Estimates'!H5</f>
        <v>130</v>
      </c>
      <c r="F7" s="28">
        <f>D7*E7</f>
        <v>11375</v>
      </c>
    </row>
    <row r="8" spans="1:6" x14ac:dyDescent="0.25">
      <c r="A8" s="7" t="s">
        <v>14</v>
      </c>
      <c r="B8" s="13" t="s">
        <v>15</v>
      </c>
      <c r="C8" s="9"/>
      <c r="D8" s="30"/>
      <c r="E8" s="14"/>
      <c r="F8" s="28"/>
    </row>
    <row r="9" spans="1:6" ht="25.5" x14ac:dyDescent="0.25">
      <c r="A9" s="14"/>
      <c r="B9" s="12" t="s">
        <v>16</v>
      </c>
      <c r="C9" s="9"/>
      <c r="D9" s="30"/>
      <c r="E9" s="14"/>
      <c r="F9" s="28"/>
    </row>
    <row r="10" spans="1:6" ht="17.25" x14ac:dyDescent="0.25">
      <c r="A10" s="14" t="s">
        <v>234</v>
      </c>
      <c r="B10" s="13" t="s">
        <v>235</v>
      </c>
      <c r="C10" s="9" t="s">
        <v>236</v>
      </c>
      <c r="D10" s="30">
        <v>23.5</v>
      </c>
      <c r="E10" s="14">
        <f>'Detailed Unit Cost Estimates'!H8</f>
        <v>260</v>
      </c>
      <c r="F10" s="28">
        <f t="shared" ref="F10:F70" si="0">D10*E10</f>
        <v>6110</v>
      </c>
    </row>
    <row r="11" spans="1:6" ht="17.25" x14ac:dyDescent="0.25">
      <c r="A11" s="14" t="s">
        <v>237</v>
      </c>
      <c r="B11" s="13" t="s">
        <v>238</v>
      </c>
      <c r="C11" s="9" t="s">
        <v>236</v>
      </c>
      <c r="D11" s="30">
        <v>0.5</v>
      </c>
      <c r="E11" s="14">
        <f>E10</f>
        <v>260</v>
      </c>
      <c r="F11" s="28">
        <f t="shared" si="0"/>
        <v>130</v>
      </c>
    </row>
    <row r="12" spans="1:6" ht="17.25" x14ac:dyDescent="0.25">
      <c r="A12" s="14" t="s">
        <v>239</v>
      </c>
      <c r="B12" s="13" t="s">
        <v>242</v>
      </c>
      <c r="C12" s="9" t="s">
        <v>236</v>
      </c>
      <c r="D12" s="30">
        <v>7</v>
      </c>
      <c r="E12" s="14">
        <f t="shared" ref="E12:E15" si="1">E11</f>
        <v>260</v>
      </c>
      <c r="F12" s="28">
        <f t="shared" si="0"/>
        <v>1820</v>
      </c>
    </row>
    <row r="13" spans="1:6" ht="17.25" x14ac:dyDescent="0.25">
      <c r="A13" s="14" t="s">
        <v>241</v>
      </c>
      <c r="B13" s="13" t="s">
        <v>347</v>
      </c>
      <c r="C13" s="9" t="s">
        <v>236</v>
      </c>
      <c r="D13" s="30">
        <v>5.7543749999999996</v>
      </c>
      <c r="E13" s="14">
        <f t="shared" si="1"/>
        <v>260</v>
      </c>
      <c r="F13" s="28">
        <f t="shared" si="0"/>
        <v>1496.1374999999998</v>
      </c>
    </row>
    <row r="14" spans="1:6" ht="17.25" x14ac:dyDescent="0.25">
      <c r="A14" s="14" t="s">
        <v>348</v>
      </c>
      <c r="B14" s="13" t="s">
        <v>240</v>
      </c>
      <c r="C14" s="9" t="s">
        <v>236</v>
      </c>
      <c r="D14" s="30">
        <v>2.5</v>
      </c>
      <c r="E14" s="14">
        <f t="shared" si="1"/>
        <v>260</v>
      </c>
      <c r="F14" s="28">
        <f t="shared" si="0"/>
        <v>650</v>
      </c>
    </row>
    <row r="15" spans="1:6" ht="17.25" x14ac:dyDescent="0.25">
      <c r="A15" s="14"/>
      <c r="B15" s="13" t="s">
        <v>349</v>
      </c>
      <c r="C15" s="9" t="s">
        <v>236</v>
      </c>
      <c r="D15" s="30">
        <v>1</v>
      </c>
      <c r="E15" s="14">
        <f t="shared" si="1"/>
        <v>260</v>
      </c>
      <c r="F15" s="28">
        <f t="shared" si="0"/>
        <v>260</v>
      </c>
    </row>
    <row r="16" spans="1:6" x14ac:dyDescent="0.25">
      <c r="A16" s="7" t="s">
        <v>17</v>
      </c>
      <c r="B16" s="8" t="s">
        <v>18</v>
      </c>
      <c r="C16" s="9"/>
      <c r="D16" s="30"/>
      <c r="E16" s="14"/>
      <c r="F16" s="28"/>
    </row>
    <row r="17" spans="1:6" ht="38.25" x14ac:dyDescent="0.25">
      <c r="A17" s="14"/>
      <c r="B17" s="12" t="s">
        <v>19</v>
      </c>
      <c r="C17" s="9"/>
      <c r="D17" s="30"/>
      <c r="E17" s="14"/>
      <c r="F17" s="28"/>
    </row>
    <row r="18" spans="1:6" ht="17.25" x14ac:dyDescent="0.25">
      <c r="A18" s="14" t="s">
        <v>243</v>
      </c>
      <c r="B18" s="13" t="s">
        <v>350</v>
      </c>
      <c r="C18" s="9" t="s">
        <v>236</v>
      </c>
      <c r="D18" s="30">
        <v>18.25</v>
      </c>
      <c r="E18" s="14">
        <f>'Detailed Unit Cost Estimates'!H12</f>
        <v>3533.4</v>
      </c>
      <c r="F18" s="28">
        <f t="shared" si="0"/>
        <v>64484.55</v>
      </c>
    </row>
    <row r="19" spans="1:6" ht="17.25" x14ac:dyDescent="0.25">
      <c r="A19" s="14" t="s">
        <v>244</v>
      </c>
      <c r="B19" s="13" t="s">
        <v>351</v>
      </c>
      <c r="C19" s="9" t="s">
        <v>236</v>
      </c>
      <c r="D19" s="30">
        <v>0.4</v>
      </c>
      <c r="E19" s="14">
        <f>E18</f>
        <v>3533.4</v>
      </c>
      <c r="F19" s="28">
        <f t="shared" si="0"/>
        <v>1413.3600000000001</v>
      </c>
    </row>
    <row r="20" spans="1:6" ht="17.25" x14ac:dyDescent="0.25">
      <c r="A20" s="14" t="s">
        <v>245</v>
      </c>
      <c r="B20" s="13" t="s">
        <v>352</v>
      </c>
      <c r="C20" s="9" t="s">
        <v>236</v>
      </c>
      <c r="D20" s="30">
        <v>5</v>
      </c>
      <c r="E20" s="14">
        <f t="shared" ref="E20:E24" si="2">E19</f>
        <v>3533.4</v>
      </c>
      <c r="F20" s="28">
        <f t="shared" si="0"/>
        <v>17667</v>
      </c>
    </row>
    <row r="21" spans="1:6" ht="17.25" x14ac:dyDescent="0.25">
      <c r="A21" s="14" t="s">
        <v>246</v>
      </c>
      <c r="B21" s="13" t="s">
        <v>353</v>
      </c>
      <c r="C21" s="9" t="s">
        <v>236</v>
      </c>
      <c r="D21" s="30">
        <v>4.5</v>
      </c>
      <c r="E21" s="14">
        <f t="shared" si="2"/>
        <v>3533.4</v>
      </c>
      <c r="F21" s="28">
        <f t="shared" si="0"/>
        <v>15900.300000000001</v>
      </c>
    </row>
    <row r="22" spans="1:6" ht="17.25" x14ac:dyDescent="0.25">
      <c r="A22" s="14" t="s">
        <v>247</v>
      </c>
      <c r="B22" s="31" t="s">
        <v>354</v>
      </c>
      <c r="C22" s="9" t="s">
        <v>236</v>
      </c>
      <c r="D22" s="30">
        <v>19</v>
      </c>
      <c r="E22" s="14">
        <f t="shared" si="2"/>
        <v>3533.4</v>
      </c>
      <c r="F22" s="28">
        <f t="shared" si="0"/>
        <v>67134.600000000006</v>
      </c>
    </row>
    <row r="23" spans="1:6" ht="17.25" x14ac:dyDescent="0.25">
      <c r="A23" s="14" t="s">
        <v>249</v>
      </c>
      <c r="B23" s="13" t="s">
        <v>355</v>
      </c>
      <c r="C23" s="9" t="s">
        <v>236</v>
      </c>
      <c r="D23" s="30">
        <v>4</v>
      </c>
      <c r="E23" s="14">
        <f t="shared" si="2"/>
        <v>3533.4</v>
      </c>
      <c r="F23" s="28">
        <f t="shared" si="0"/>
        <v>14133.6</v>
      </c>
    </row>
    <row r="24" spans="1:6" ht="17.25" x14ac:dyDescent="0.25">
      <c r="A24" s="14" t="s">
        <v>356</v>
      </c>
      <c r="B24" s="13" t="s">
        <v>357</v>
      </c>
      <c r="C24" s="9" t="s">
        <v>236</v>
      </c>
      <c r="D24" s="30">
        <v>4</v>
      </c>
      <c r="E24" s="14">
        <f t="shared" si="2"/>
        <v>3533.4</v>
      </c>
      <c r="F24" s="28">
        <f t="shared" si="0"/>
        <v>14133.6</v>
      </c>
    </row>
    <row r="25" spans="1:6" x14ac:dyDescent="0.25">
      <c r="A25" s="7" t="s">
        <v>20</v>
      </c>
      <c r="B25" s="8" t="s">
        <v>358</v>
      </c>
      <c r="C25" s="9"/>
      <c r="D25" s="30"/>
      <c r="E25" s="14"/>
      <c r="F25" s="28"/>
    </row>
    <row r="26" spans="1:6" ht="38.25" x14ac:dyDescent="0.25">
      <c r="A26" s="14"/>
      <c r="B26" s="12" t="s">
        <v>22</v>
      </c>
      <c r="C26" s="9"/>
      <c r="D26" s="30"/>
      <c r="E26" s="14"/>
      <c r="F26" s="28"/>
    </row>
    <row r="27" spans="1:6" ht="17.25" x14ac:dyDescent="0.25">
      <c r="A27" s="14" t="s">
        <v>251</v>
      </c>
      <c r="B27" s="13" t="s">
        <v>252</v>
      </c>
      <c r="C27" s="9" t="s">
        <v>236</v>
      </c>
      <c r="D27" s="30">
        <v>5.2</v>
      </c>
      <c r="E27" s="14">
        <f>'Detailed Unit Cost Estimates'!H20</f>
        <v>213.20000000000002</v>
      </c>
      <c r="F27" s="28">
        <f t="shared" si="0"/>
        <v>1108.6400000000001</v>
      </c>
    </row>
    <row r="28" spans="1:6" ht="17.25" x14ac:dyDescent="0.25">
      <c r="A28" s="14" t="s">
        <v>253</v>
      </c>
      <c r="B28" s="13" t="s">
        <v>254</v>
      </c>
      <c r="C28" s="9" t="s">
        <v>236</v>
      </c>
      <c r="D28" s="30">
        <v>0.2</v>
      </c>
      <c r="E28" s="14">
        <f>E27</f>
        <v>213.20000000000002</v>
      </c>
      <c r="F28" s="28">
        <f t="shared" si="0"/>
        <v>42.640000000000008</v>
      </c>
    </row>
    <row r="29" spans="1:6" ht="17.25" x14ac:dyDescent="0.25">
      <c r="A29" s="14" t="s">
        <v>255</v>
      </c>
      <c r="B29" s="13" t="s">
        <v>359</v>
      </c>
      <c r="C29" s="9" t="s">
        <v>236</v>
      </c>
      <c r="D29" s="30">
        <v>1.75</v>
      </c>
      <c r="E29" s="14">
        <f t="shared" ref="E29:E34" si="3">E28</f>
        <v>213.20000000000002</v>
      </c>
      <c r="F29" s="28">
        <f t="shared" si="0"/>
        <v>373.1</v>
      </c>
    </row>
    <row r="30" spans="1:6" ht="17.25" x14ac:dyDescent="0.25">
      <c r="A30" s="14" t="s">
        <v>257</v>
      </c>
      <c r="B30" s="13" t="s">
        <v>360</v>
      </c>
      <c r="C30" s="9" t="s">
        <v>236</v>
      </c>
      <c r="D30" s="30">
        <v>1.25</v>
      </c>
      <c r="E30" s="14">
        <f t="shared" si="3"/>
        <v>213.20000000000002</v>
      </c>
      <c r="F30" s="28">
        <f t="shared" si="0"/>
        <v>266.5</v>
      </c>
    </row>
    <row r="31" spans="1:6" ht="17.25" x14ac:dyDescent="0.25">
      <c r="A31" s="14" t="s">
        <v>259</v>
      </c>
      <c r="B31" s="13" t="s">
        <v>256</v>
      </c>
      <c r="C31" s="9" t="s">
        <v>236</v>
      </c>
      <c r="D31" s="30">
        <v>0.5</v>
      </c>
      <c r="E31" s="14">
        <f t="shared" si="3"/>
        <v>213.20000000000002</v>
      </c>
      <c r="F31" s="28">
        <f t="shared" si="0"/>
        <v>106.60000000000001</v>
      </c>
    </row>
    <row r="32" spans="1:6" ht="17.25" x14ac:dyDescent="0.25">
      <c r="A32" s="14" t="s">
        <v>361</v>
      </c>
      <c r="B32" s="13" t="s">
        <v>362</v>
      </c>
      <c r="C32" s="9" t="s">
        <v>236</v>
      </c>
      <c r="D32" s="30">
        <v>5.2</v>
      </c>
      <c r="E32" s="14">
        <f t="shared" si="3"/>
        <v>213.20000000000002</v>
      </c>
      <c r="F32" s="28">
        <f t="shared" si="0"/>
        <v>1108.6400000000001</v>
      </c>
    </row>
    <row r="33" spans="1:6" ht="17.25" x14ac:dyDescent="0.25">
      <c r="A33" s="14" t="s">
        <v>363</v>
      </c>
      <c r="B33" s="13" t="s">
        <v>238</v>
      </c>
      <c r="C33" s="9" t="s">
        <v>236</v>
      </c>
      <c r="D33" s="30">
        <v>0.74693749999999992</v>
      </c>
      <c r="E33" s="14">
        <f t="shared" si="3"/>
        <v>213.20000000000002</v>
      </c>
      <c r="F33" s="28">
        <f t="shared" si="0"/>
        <v>159.247075</v>
      </c>
    </row>
    <row r="34" spans="1:6" ht="17.25" x14ac:dyDescent="0.25">
      <c r="A34" s="14" t="s">
        <v>364</v>
      </c>
      <c r="B34" s="13" t="s">
        <v>242</v>
      </c>
      <c r="C34" s="9" t="s">
        <v>236</v>
      </c>
      <c r="D34" s="30">
        <v>4</v>
      </c>
      <c r="E34" s="14">
        <f t="shared" si="3"/>
        <v>213.20000000000002</v>
      </c>
      <c r="F34" s="28">
        <f t="shared" si="0"/>
        <v>852.80000000000007</v>
      </c>
    </row>
    <row r="35" spans="1:6" x14ac:dyDescent="0.25">
      <c r="A35" s="7" t="s">
        <v>23</v>
      </c>
      <c r="B35" s="8" t="s">
        <v>24</v>
      </c>
      <c r="C35" s="9"/>
      <c r="D35" s="27"/>
      <c r="E35" s="14"/>
      <c r="F35" s="28"/>
    </row>
    <row r="36" spans="1:6" ht="38.25" x14ac:dyDescent="0.25">
      <c r="A36" s="14"/>
      <c r="B36" s="32" t="s">
        <v>25</v>
      </c>
      <c r="C36" s="9"/>
      <c r="D36" s="27"/>
      <c r="E36" s="14"/>
      <c r="F36" s="28"/>
    </row>
    <row r="37" spans="1:6" ht="17.25" x14ac:dyDescent="0.25">
      <c r="A37" s="14" t="s">
        <v>261</v>
      </c>
      <c r="B37" s="15" t="s">
        <v>362</v>
      </c>
      <c r="C37" s="9" t="s">
        <v>236</v>
      </c>
      <c r="D37" s="30">
        <v>1.2</v>
      </c>
      <c r="E37" s="14">
        <f>'Detailed Unit Cost Estimates'!H24</f>
        <v>821.6</v>
      </c>
      <c r="F37" s="28">
        <f t="shared" si="0"/>
        <v>985.92</v>
      </c>
    </row>
    <row r="38" spans="1:6" ht="17.25" x14ac:dyDescent="0.25">
      <c r="A38" s="14" t="s">
        <v>365</v>
      </c>
      <c r="B38" s="15" t="s">
        <v>238</v>
      </c>
      <c r="C38" s="9" t="s">
        <v>236</v>
      </c>
      <c r="D38" s="30">
        <v>0.6</v>
      </c>
      <c r="E38" s="14">
        <f>E37</f>
        <v>821.6</v>
      </c>
      <c r="F38" s="28">
        <f t="shared" si="0"/>
        <v>492.96</v>
      </c>
    </row>
    <row r="39" spans="1:6" ht="17.25" x14ac:dyDescent="0.25">
      <c r="A39" s="14" t="s">
        <v>366</v>
      </c>
      <c r="B39" s="15" t="s">
        <v>367</v>
      </c>
      <c r="C39" s="9" t="s">
        <v>236</v>
      </c>
      <c r="D39" s="30">
        <v>0.6</v>
      </c>
      <c r="E39" s="14">
        <f t="shared" ref="E39:E42" si="4">E38</f>
        <v>821.6</v>
      </c>
      <c r="F39" s="28">
        <f t="shared" si="0"/>
        <v>492.96</v>
      </c>
    </row>
    <row r="40" spans="1:6" ht="17.25" x14ac:dyDescent="0.25">
      <c r="A40" s="14" t="s">
        <v>368</v>
      </c>
      <c r="B40" s="15" t="s">
        <v>347</v>
      </c>
      <c r="C40" s="9" t="s">
        <v>236</v>
      </c>
      <c r="D40" s="30">
        <v>1.25</v>
      </c>
      <c r="E40" s="14">
        <f t="shared" si="4"/>
        <v>821.6</v>
      </c>
      <c r="F40" s="28">
        <f t="shared" si="0"/>
        <v>1027</v>
      </c>
    </row>
    <row r="41" spans="1:6" ht="17.25" x14ac:dyDescent="0.25">
      <c r="A41" s="14" t="s">
        <v>369</v>
      </c>
      <c r="B41" s="15" t="s">
        <v>242</v>
      </c>
      <c r="C41" s="9" t="s">
        <v>236</v>
      </c>
      <c r="D41" s="30">
        <v>1</v>
      </c>
      <c r="E41" s="14">
        <f t="shared" si="4"/>
        <v>821.6</v>
      </c>
      <c r="F41" s="28">
        <f t="shared" si="0"/>
        <v>821.6</v>
      </c>
    </row>
    <row r="42" spans="1:6" ht="17.25" x14ac:dyDescent="0.25">
      <c r="A42" s="14" t="s">
        <v>370</v>
      </c>
      <c r="B42" s="15" t="s">
        <v>240</v>
      </c>
      <c r="C42" s="9" t="s">
        <v>236</v>
      </c>
      <c r="D42" s="30">
        <v>2.5</v>
      </c>
      <c r="E42" s="14">
        <f t="shared" si="4"/>
        <v>821.6</v>
      </c>
      <c r="F42" s="28">
        <f t="shared" si="0"/>
        <v>2054</v>
      </c>
    </row>
    <row r="43" spans="1:6" x14ac:dyDescent="0.25">
      <c r="A43" s="7" t="s">
        <v>26</v>
      </c>
      <c r="B43" s="16" t="s">
        <v>27</v>
      </c>
      <c r="C43" s="9"/>
      <c r="D43" s="30"/>
      <c r="E43" s="14"/>
      <c r="F43" s="28"/>
    </row>
    <row r="44" spans="1:6" ht="25.5" x14ac:dyDescent="0.25">
      <c r="A44" s="14"/>
      <c r="B44" s="17" t="s">
        <v>28</v>
      </c>
      <c r="C44" s="9"/>
      <c r="D44" s="30"/>
      <c r="E44" s="14"/>
      <c r="F44" s="28"/>
    </row>
    <row r="45" spans="1:6" ht="17.25" x14ac:dyDescent="0.25">
      <c r="A45" s="14" t="s">
        <v>263</v>
      </c>
      <c r="B45" s="15" t="s">
        <v>362</v>
      </c>
      <c r="C45" s="9" t="s">
        <v>236</v>
      </c>
      <c r="D45" s="30">
        <v>1</v>
      </c>
      <c r="E45" s="14">
        <f>'Detailed Unit Cost Estimates'!H28</f>
        <v>6202.56</v>
      </c>
      <c r="F45" s="28">
        <f t="shared" si="0"/>
        <v>6202.56</v>
      </c>
    </row>
    <row r="46" spans="1:6" ht="17.25" x14ac:dyDescent="0.25">
      <c r="A46" s="14" t="s">
        <v>265</v>
      </c>
      <c r="B46" s="15" t="s">
        <v>238</v>
      </c>
      <c r="C46" s="9" t="s">
        <v>236</v>
      </c>
      <c r="D46" s="30">
        <v>0.5</v>
      </c>
      <c r="E46" s="14">
        <f>E45</f>
        <v>6202.56</v>
      </c>
      <c r="F46" s="28">
        <f t="shared" si="0"/>
        <v>3101.28</v>
      </c>
    </row>
    <row r="47" spans="1:6" ht="17.25" x14ac:dyDescent="0.25">
      <c r="A47" s="14" t="s">
        <v>266</v>
      </c>
      <c r="B47" s="15" t="s">
        <v>367</v>
      </c>
      <c r="C47" s="9" t="s">
        <v>236</v>
      </c>
      <c r="D47" s="30">
        <v>0.5</v>
      </c>
      <c r="E47" s="14">
        <f t="shared" ref="E47:E51" si="5">E46</f>
        <v>6202.56</v>
      </c>
      <c r="F47" s="28">
        <f t="shared" si="0"/>
        <v>3101.28</v>
      </c>
    </row>
    <row r="48" spans="1:6" ht="17.25" x14ac:dyDescent="0.25">
      <c r="A48" s="14" t="s">
        <v>267</v>
      </c>
      <c r="B48" s="15" t="s">
        <v>347</v>
      </c>
      <c r="C48" s="9" t="s">
        <v>236</v>
      </c>
      <c r="D48" s="30">
        <v>1</v>
      </c>
      <c r="E48" s="14">
        <f t="shared" si="5"/>
        <v>6202.56</v>
      </c>
      <c r="F48" s="28">
        <f t="shared" si="0"/>
        <v>6202.56</v>
      </c>
    </row>
    <row r="49" spans="1:6" ht="17.25" x14ac:dyDescent="0.25">
      <c r="A49" s="14" t="s">
        <v>268</v>
      </c>
      <c r="B49" s="15" t="s">
        <v>242</v>
      </c>
      <c r="C49" s="9" t="s">
        <v>236</v>
      </c>
      <c r="D49" s="30">
        <v>1.5987499999999999</v>
      </c>
      <c r="E49" s="14">
        <f t="shared" si="5"/>
        <v>6202.56</v>
      </c>
      <c r="F49" s="28">
        <f t="shared" si="0"/>
        <v>9916.3428000000004</v>
      </c>
    </row>
    <row r="50" spans="1:6" ht="17.25" x14ac:dyDescent="0.25">
      <c r="A50" s="14" t="s">
        <v>270</v>
      </c>
      <c r="B50" s="15" t="s">
        <v>240</v>
      </c>
      <c r="C50" s="9" t="s">
        <v>236</v>
      </c>
      <c r="D50" s="30">
        <v>1.7</v>
      </c>
      <c r="E50" s="14">
        <f t="shared" si="5"/>
        <v>6202.56</v>
      </c>
      <c r="F50" s="28">
        <f t="shared" si="0"/>
        <v>10544.352000000001</v>
      </c>
    </row>
    <row r="51" spans="1:6" ht="17.25" x14ac:dyDescent="0.25">
      <c r="A51" s="14" t="s">
        <v>272</v>
      </c>
      <c r="B51" s="15" t="s">
        <v>371</v>
      </c>
      <c r="C51" s="9" t="s">
        <v>236</v>
      </c>
      <c r="D51" s="30">
        <v>3.5</v>
      </c>
      <c r="E51" s="14">
        <f t="shared" si="5"/>
        <v>6202.56</v>
      </c>
      <c r="F51" s="28">
        <f t="shared" si="0"/>
        <v>21708.960000000003</v>
      </c>
    </row>
    <row r="52" spans="1:6" x14ac:dyDescent="0.25">
      <c r="A52" s="7" t="s">
        <v>29</v>
      </c>
      <c r="B52" s="8" t="s">
        <v>30</v>
      </c>
      <c r="C52" s="9"/>
      <c r="D52" s="30"/>
      <c r="E52" s="14"/>
      <c r="F52" s="28"/>
    </row>
    <row r="53" spans="1:6" ht="25.5" x14ac:dyDescent="0.25">
      <c r="A53" s="14"/>
      <c r="B53" s="12" t="s">
        <v>31</v>
      </c>
      <c r="C53" s="9"/>
      <c r="D53" s="30"/>
      <c r="E53" s="14"/>
      <c r="F53" s="28"/>
    </row>
    <row r="54" spans="1:6" ht="17.25" x14ac:dyDescent="0.25">
      <c r="A54" s="14" t="s">
        <v>273</v>
      </c>
      <c r="B54" s="13" t="s">
        <v>372</v>
      </c>
      <c r="C54" s="9" t="s">
        <v>236</v>
      </c>
      <c r="D54" s="30">
        <v>3</v>
      </c>
      <c r="E54" s="14">
        <f>'Detailed Unit Cost Estimates'!H38</f>
        <v>16009.760000000002</v>
      </c>
      <c r="F54" s="28">
        <f t="shared" si="0"/>
        <v>48029.280000000006</v>
      </c>
    </row>
    <row r="55" spans="1:6" ht="17.25" x14ac:dyDescent="0.25">
      <c r="A55" s="14" t="s">
        <v>275</v>
      </c>
      <c r="B55" s="13" t="s">
        <v>373</v>
      </c>
      <c r="C55" s="9" t="s">
        <v>236</v>
      </c>
      <c r="D55" s="30">
        <v>0.8</v>
      </c>
      <c r="E55" s="14">
        <f>E54</f>
        <v>16009.760000000002</v>
      </c>
      <c r="F55" s="28">
        <f t="shared" si="0"/>
        <v>12807.808000000003</v>
      </c>
    </row>
    <row r="56" spans="1:6" ht="17.25" x14ac:dyDescent="0.25">
      <c r="A56" s="14" t="s">
        <v>277</v>
      </c>
      <c r="B56" s="13" t="s">
        <v>374</v>
      </c>
      <c r="C56" s="9" t="s">
        <v>236</v>
      </c>
      <c r="D56" s="30">
        <v>2.2999999999999998</v>
      </c>
      <c r="E56" s="14">
        <f t="shared" ref="E56:E61" si="6">E55</f>
        <v>16009.760000000002</v>
      </c>
      <c r="F56" s="28">
        <f t="shared" si="0"/>
        <v>36822.448000000004</v>
      </c>
    </row>
    <row r="57" spans="1:6" ht="17.25" x14ac:dyDescent="0.25">
      <c r="A57" s="14" t="s">
        <v>279</v>
      </c>
      <c r="B57" s="13" t="s">
        <v>371</v>
      </c>
      <c r="C57" s="9" t="s">
        <v>236</v>
      </c>
      <c r="D57" s="30">
        <v>5.7</v>
      </c>
      <c r="E57" s="14">
        <f t="shared" si="6"/>
        <v>16009.760000000002</v>
      </c>
      <c r="F57" s="28">
        <f t="shared" si="0"/>
        <v>91255.632000000012</v>
      </c>
    </row>
    <row r="58" spans="1:6" ht="17.25" x14ac:dyDescent="0.25">
      <c r="A58" s="14" t="s">
        <v>375</v>
      </c>
      <c r="B58" s="15" t="s">
        <v>376</v>
      </c>
      <c r="C58" s="9" t="s">
        <v>236</v>
      </c>
      <c r="D58" s="30">
        <v>1</v>
      </c>
      <c r="E58" s="14">
        <f t="shared" si="6"/>
        <v>16009.760000000002</v>
      </c>
      <c r="F58" s="28">
        <f t="shared" si="0"/>
        <v>16009.760000000002</v>
      </c>
    </row>
    <row r="59" spans="1:6" ht="17.25" x14ac:dyDescent="0.25">
      <c r="A59" s="14" t="s">
        <v>377</v>
      </c>
      <c r="B59" s="15" t="s">
        <v>378</v>
      </c>
      <c r="C59" s="9" t="s">
        <v>236</v>
      </c>
      <c r="D59" s="30">
        <v>1</v>
      </c>
      <c r="E59" s="14">
        <f t="shared" si="6"/>
        <v>16009.760000000002</v>
      </c>
      <c r="F59" s="28">
        <f t="shared" si="0"/>
        <v>16009.760000000002</v>
      </c>
    </row>
    <row r="60" spans="1:6" ht="17.25" x14ac:dyDescent="0.25">
      <c r="A60" s="14" t="s">
        <v>379</v>
      </c>
      <c r="B60" s="15" t="s">
        <v>380</v>
      </c>
      <c r="C60" s="9" t="s">
        <v>236</v>
      </c>
      <c r="D60" s="30">
        <v>0.9</v>
      </c>
      <c r="E60" s="14">
        <f t="shared" si="6"/>
        <v>16009.760000000002</v>
      </c>
      <c r="F60" s="28">
        <f t="shared" si="0"/>
        <v>14408.784000000001</v>
      </c>
    </row>
    <row r="61" spans="1:6" ht="17.25" x14ac:dyDescent="0.25">
      <c r="A61" s="14" t="s">
        <v>381</v>
      </c>
      <c r="B61" s="15" t="s">
        <v>349</v>
      </c>
      <c r="C61" s="9" t="s">
        <v>236</v>
      </c>
      <c r="D61" s="30">
        <v>0.1</v>
      </c>
      <c r="E61" s="14">
        <f t="shared" si="6"/>
        <v>16009.760000000002</v>
      </c>
      <c r="F61" s="28">
        <f t="shared" si="0"/>
        <v>1600.9760000000003</v>
      </c>
    </row>
    <row r="62" spans="1:6" x14ac:dyDescent="0.25">
      <c r="A62" s="7" t="s">
        <v>32</v>
      </c>
      <c r="B62" s="8" t="s">
        <v>33</v>
      </c>
      <c r="C62" s="9"/>
      <c r="D62" s="30"/>
      <c r="E62" s="14"/>
      <c r="F62" s="28"/>
    </row>
    <row r="63" spans="1:6" ht="25.5" x14ac:dyDescent="0.25">
      <c r="A63" s="14"/>
      <c r="B63" s="12" t="s">
        <v>34</v>
      </c>
      <c r="C63" s="9"/>
      <c r="D63" s="30"/>
      <c r="E63" s="14"/>
      <c r="F63" s="28"/>
    </row>
    <row r="64" spans="1:6" ht="17.25" x14ac:dyDescent="0.25">
      <c r="A64" s="14" t="s">
        <v>281</v>
      </c>
      <c r="B64" s="13" t="s">
        <v>282</v>
      </c>
      <c r="C64" s="9" t="s">
        <v>236</v>
      </c>
      <c r="D64" s="30">
        <v>23</v>
      </c>
      <c r="E64" s="14">
        <f>'Detailed Unit Cost Estimates'!H49</f>
        <v>5179.2</v>
      </c>
      <c r="F64" s="28">
        <f t="shared" si="0"/>
        <v>119121.59999999999</v>
      </c>
    </row>
    <row r="65" spans="1:6" x14ac:dyDescent="0.25">
      <c r="A65" s="7" t="s">
        <v>35</v>
      </c>
      <c r="B65" s="13" t="s">
        <v>36</v>
      </c>
      <c r="C65" s="9"/>
      <c r="D65" s="30"/>
      <c r="E65" s="14"/>
      <c r="F65" s="28"/>
    </row>
    <row r="66" spans="1:6" ht="25.5" x14ac:dyDescent="0.25">
      <c r="A66" s="14"/>
      <c r="B66" s="12" t="s">
        <v>37</v>
      </c>
      <c r="C66" s="9"/>
      <c r="D66" s="30"/>
      <c r="E66" s="14"/>
      <c r="F66" s="28"/>
    </row>
    <row r="67" spans="1:6" ht="17.25" x14ac:dyDescent="0.25">
      <c r="A67" s="14" t="s">
        <v>283</v>
      </c>
      <c r="B67" s="13" t="s">
        <v>269</v>
      </c>
      <c r="C67" s="9" t="s">
        <v>236</v>
      </c>
      <c r="D67" s="30">
        <v>3.5</v>
      </c>
      <c r="E67" s="14">
        <f>'Detailed Unit Cost Estimates'!H57</f>
        <v>2683.2000000000003</v>
      </c>
      <c r="F67" s="28">
        <f t="shared" si="0"/>
        <v>9391.2000000000007</v>
      </c>
    </row>
    <row r="68" spans="1:6" x14ac:dyDescent="0.25">
      <c r="A68" s="7" t="s">
        <v>38</v>
      </c>
      <c r="B68" s="8" t="s">
        <v>382</v>
      </c>
      <c r="C68" s="9"/>
      <c r="D68" s="30"/>
      <c r="E68" s="14"/>
      <c r="F68" s="28"/>
    </row>
    <row r="69" spans="1:6" ht="25.5" x14ac:dyDescent="0.25">
      <c r="A69" s="14"/>
      <c r="B69" s="12" t="s">
        <v>383</v>
      </c>
      <c r="C69" s="9"/>
      <c r="D69" s="30"/>
      <c r="E69" s="14"/>
      <c r="F69" s="28"/>
    </row>
    <row r="70" spans="1:6" x14ac:dyDescent="0.25">
      <c r="A70" s="14" t="s">
        <v>284</v>
      </c>
      <c r="B70" s="33" t="s">
        <v>384</v>
      </c>
      <c r="C70" s="9" t="s">
        <v>320</v>
      </c>
      <c r="D70" s="30">
        <v>20</v>
      </c>
      <c r="E70" s="14">
        <v>150</v>
      </c>
      <c r="F70" s="28">
        <f t="shared" si="0"/>
        <v>3000</v>
      </c>
    </row>
    <row r="71" spans="1:6" x14ac:dyDescent="0.25">
      <c r="A71" s="7" t="s">
        <v>385</v>
      </c>
      <c r="B71" s="34" t="s">
        <v>386</v>
      </c>
      <c r="C71" s="9"/>
      <c r="D71" s="30"/>
      <c r="E71" s="14"/>
      <c r="F71" s="28"/>
    </row>
    <row r="72" spans="1:6" ht="25.5" x14ac:dyDescent="0.25">
      <c r="A72" s="14"/>
      <c r="B72" s="12" t="s">
        <v>387</v>
      </c>
      <c r="C72" s="9"/>
      <c r="D72" s="30"/>
      <c r="E72" s="14"/>
      <c r="F72" s="28"/>
    </row>
    <row r="73" spans="1:6" x14ac:dyDescent="0.25">
      <c r="A73" s="14" t="s">
        <v>388</v>
      </c>
      <c r="B73" s="13" t="s">
        <v>386</v>
      </c>
      <c r="C73" s="9" t="s">
        <v>320</v>
      </c>
      <c r="D73" s="30">
        <v>9.5</v>
      </c>
      <c r="E73" s="14">
        <v>350</v>
      </c>
      <c r="F73" s="28">
        <f t="shared" ref="F73" si="7">D73*E73</f>
        <v>3325</v>
      </c>
    </row>
    <row r="74" spans="1:6" x14ac:dyDescent="0.25">
      <c r="A74" s="132" t="s">
        <v>286</v>
      </c>
      <c r="B74" s="132"/>
      <c r="C74" s="132"/>
      <c r="D74" s="132"/>
      <c r="E74" s="132"/>
      <c r="F74" s="99">
        <f>SUM(F7:F73)</f>
        <v>659160.33737500012</v>
      </c>
    </row>
    <row r="75" spans="1:6" ht="20.65" customHeight="1" x14ac:dyDescent="0.25">
      <c r="A75" s="123" t="s">
        <v>287</v>
      </c>
      <c r="B75" s="123"/>
      <c r="C75" s="123"/>
      <c r="D75" s="123"/>
      <c r="E75" s="123"/>
      <c r="F75" s="123"/>
    </row>
    <row r="76" spans="1:6" x14ac:dyDescent="0.25">
      <c r="A76" s="7" t="s">
        <v>41</v>
      </c>
      <c r="B76" s="8" t="s">
        <v>42</v>
      </c>
      <c r="C76" s="9"/>
      <c r="D76" s="14"/>
      <c r="E76" s="14"/>
      <c r="F76" s="28"/>
    </row>
    <row r="77" spans="1:6" ht="60" x14ac:dyDescent="0.25">
      <c r="A77" s="14"/>
      <c r="B77" s="19" t="s">
        <v>288</v>
      </c>
      <c r="C77" s="9"/>
      <c r="D77" s="27"/>
      <c r="E77" s="14"/>
      <c r="F77" s="28"/>
    </row>
    <row r="78" spans="1:6" ht="17.25" x14ac:dyDescent="0.25">
      <c r="A78" s="14" t="s">
        <v>289</v>
      </c>
      <c r="B78" s="13" t="s">
        <v>290</v>
      </c>
      <c r="C78" s="9" t="s">
        <v>230</v>
      </c>
      <c r="D78" s="30">
        <v>1.5</v>
      </c>
      <c r="E78" s="14">
        <f>'Detailed Unit Cost Estimates'!H68</f>
        <v>3250</v>
      </c>
      <c r="F78" s="28">
        <f>D78*E78</f>
        <v>4875</v>
      </c>
    </row>
    <row r="79" spans="1:6" ht="17.25" x14ac:dyDescent="0.25">
      <c r="A79" s="14" t="s">
        <v>291</v>
      </c>
      <c r="B79" s="13" t="s">
        <v>292</v>
      </c>
      <c r="C79" s="9" t="s">
        <v>230</v>
      </c>
      <c r="D79" s="30">
        <v>0.8</v>
      </c>
      <c r="E79" s="14">
        <f>E78</f>
        <v>3250</v>
      </c>
      <c r="F79" s="28">
        <f t="shared" ref="F79:F123" si="8">D79*E79</f>
        <v>2600</v>
      </c>
    </row>
    <row r="80" spans="1:6" ht="17.25" x14ac:dyDescent="0.25">
      <c r="A80" s="14" t="s">
        <v>293</v>
      </c>
      <c r="B80" s="13" t="s">
        <v>294</v>
      </c>
      <c r="C80" s="9" t="s">
        <v>230</v>
      </c>
      <c r="D80" s="30">
        <v>1.7999999999999998</v>
      </c>
      <c r="E80" s="14">
        <f>E79</f>
        <v>3250</v>
      </c>
      <c r="F80" s="28">
        <f t="shared" si="8"/>
        <v>5849.9999999999991</v>
      </c>
    </row>
    <row r="81" spans="1:6" x14ac:dyDescent="0.25">
      <c r="A81" s="7" t="s">
        <v>44</v>
      </c>
      <c r="B81" s="8" t="s">
        <v>45</v>
      </c>
      <c r="C81" s="9"/>
      <c r="D81" s="30"/>
      <c r="E81" s="14"/>
      <c r="F81" s="28">
        <f t="shared" si="8"/>
        <v>0</v>
      </c>
    </row>
    <row r="82" spans="1:6" ht="45" x14ac:dyDescent="0.25">
      <c r="A82" s="14"/>
      <c r="B82" s="19" t="s">
        <v>295</v>
      </c>
      <c r="C82" s="9"/>
      <c r="D82" s="30"/>
      <c r="E82" s="14"/>
      <c r="F82" s="28">
        <f t="shared" si="8"/>
        <v>0</v>
      </c>
    </row>
    <row r="83" spans="1:6" ht="17.25" x14ac:dyDescent="0.25">
      <c r="A83" s="14" t="s">
        <v>296</v>
      </c>
      <c r="B83" s="13" t="s">
        <v>297</v>
      </c>
      <c r="C83" s="9" t="s">
        <v>230</v>
      </c>
      <c r="D83" s="30">
        <v>6.7</v>
      </c>
      <c r="E83" s="14">
        <f>'Detailed Unit Cost Estimates'!H71</f>
        <v>4550</v>
      </c>
      <c r="F83" s="28">
        <f t="shared" si="8"/>
        <v>30485</v>
      </c>
    </row>
    <row r="84" spans="1:6" ht="17.25" x14ac:dyDescent="0.25">
      <c r="A84" s="14" t="s">
        <v>298</v>
      </c>
      <c r="B84" s="13" t="s">
        <v>299</v>
      </c>
      <c r="C84" s="9" t="s">
        <v>230</v>
      </c>
      <c r="D84" s="30">
        <v>2.6</v>
      </c>
      <c r="E84" s="14">
        <f>E83</f>
        <v>4550</v>
      </c>
      <c r="F84" s="28">
        <f t="shared" si="8"/>
        <v>11830</v>
      </c>
    </row>
    <row r="85" spans="1:6" x14ac:dyDescent="0.25">
      <c r="A85" s="7" t="s">
        <v>47</v>
      </c>
      <c r="B85" s="8" t="s">
        <v>302</v>
      </c>
      <c r="C85" s="9"/>
      <c r="D85" s="30"/>
      <c r="E85" s="14"/>
      <c r="F85" s="28">
        <f t="shared" si="8"/>
        <v>0</v>
      </c>
    </row>
    <row r="86" spans="1:6" ht="45" x14ac:dyDescent="0.25">
      <c r="A86" s="14"/>
      <c r="B86" s="19" t="s">
        <v>49</v>
      </c>
      <c r="C86" s="9"/>
      <c r="D86" s="30"/>
      <c r="E86" s="14"/>
      <c r="F86" s="28">
        <f t="shared" si="8"/>
        <v>0</v>
      </c>
    </row>
    <row r="87" spans="1:6" ht="17.25" x14ac:dyDescent="0.25">
      <c r="A87" s="14" t="s">
        <v>303</v>
      </c>
      <c r="B87" s="13" t="s">
        <v>282</v>
      </c>
      <c r="C87" s="9" t="s">
        <v>230</v>
      </c>
      <c r="D87" s="30">
        <v>116</v>
      </c>
      <c r="E87" s="14">
        <f>'Detailed Unit Cost Estimates'!H74</f>
        <v>271.11500000000001</v>
      </c>
      <c r="F87" s="28">
        <f t="shared" si="8"/>
        <v>31449.34</v>
      </c>
    </row>
    <row r="88" spans="1:6" ht="17.25" x14ac:dyDescent="0.25">
      <c r="A88" s="14" t="s">
        <v>304</v>
      </c>
      <c r="B88" s="13" t="s">
        <v>305</v>
      </c>
      <c r="C88" s="9" t="s">
        <v>230</v>
      </c>
      <c r="D88" s="30">
        <v>22.5</v>
      </c>
      <c r="E88" s="14">
        <f>E87</f>
        <v>271.11500000000001</v>
      </c>
      <c r="F88" s="28">
        <f t="shared" si="8"/>
        <v>6100.0875000000005</v>
      </c>
    </row>
    <row r="89" spans="1:6" x14ac:dyDescent="0.25">
      <c r="A89" s="7" t="s">
        <v>306</v>
      </c>
      <c r="B89" s="8" t="s">
        <v>307</v>
      </c>
      <c r="C89" s="9"/>
      <c r="D89" s="30"/>
      <c r="E89" s="14"/>
      <c r="F89" s="28">
        <f t="shared" si="8"/>
        <v>0</v>
      </c>
    </row>
    <row r="90" spans="1:6" ht="45" x14ac:dyDescent="0.25">
      <c r="A90" s="14"/>
      <c r="B90" s="19" t="s">
        <v>308</v>
      </c>
      <c r="C90" s="9"/>
      <c r="D90" s="30"/>
      <c r="E90" s="14"/>
      <c r="F90" s="28">
        <f t="shared" si="8"/>
        <v>0</v>
      </c>
    </row>
    <row r="91" spans="1:6" ht="17.25" x14ac:dyDescent="0.25">
      <c r="A91" s="14" t="s">
        <v>309</v>
      </c>
      <c r="B91" s="13" t="s">
        <v>282</v>
      </c>
      <c r="C91" s="9" t="s">
        <v>230</v>
      </c>
      <c r="D91" s="30">
        <v>56.5</v>
      </c>
      <c r="E91" s="14">
        <f>'Detailed Unit Cost Estimates'!H74</f>
        <v>271.11500000000001</v>
      </c>
      <c r="F91" s="28">
        <f t="shared" si="8"/>
        <v>15317.997500000001</v>
      </c>
    </row>
    <row r="92" spans="1:6" ht="17.25" x14ac:dyDescent="0.25">
      <c r="A92" s="14" t="s">
        <v>310</v>
      </c>
      <c r="B92" s="13" t="s">
        <v>280</v>
      </c>
      <c r="C92" s="9" t="s">
        <v>230</v>
      </c>
      <c r="D92" s="30">
        <v>42</v>
      </c>
      <c r="E92" s="14">
        <f>E91</f>
        <v>271.11500000000001</v>
      </c>
      <c r="F92" s="28">
        <f t="shared" si="8"/>
        <v>11386.83</v>
      </c>
    </row>
    <row r="93" spans="1:6" x14ac:dyDescent="0.25">
      <c r="A93" s="7" t="s">
        <v>50</v>
      </c>
      <c r="B93" s="8" t="s">
        <v>54</v>
      </c>
      <c r="C93" s="9"/>
      <c r="D93" s="30"/>
      <c r="E93" s="14"/>
      <c r="F93" s="28">
        <f t="shared" si="8"/>
        <v>0</v>
      </c>
    </row>
    <row r="94" spans="1:6" ht="45" x14ac:dyDescent="0.25">
      <c r="A94" s="14"/>
      <c r="B94" s="19" t="s">
        <v>55</v>
      </c>
      <c r="C94" s="9"/>
      <c r="D94" s="30"/>
      <c r="E94" s="14"/>
      <c r="F94" s="28">
        <f t="shared" si="8"/>
        <v>0</v>
      </c>
    </row>
    <row r="95" spans="1:6" ht="17.25" x14ac:dyDescent="0.25">
      <c r="A95" s="14" t="s">
        <v>311</v>
      </c>
      <c r="B95" s="13" t="s">
        <v>389</v>
      </c>
      <c r="C95" s="9" t="s">
        <v>230</v>
      </c>
      <c r="D95" s="30">
        <v>42</v>
      </c>
      <c r="E95" s="14">
        <f>'Detailed Unit Cost Estimates'!H84</f>
        <v>136.47400000000002</v>
      </c>
      <c r="F95" s="28">
        <f t="shared" si="8"/>
        <v>5731.9080000000004</v>
      </c>
    </row>
    <row r="96" spans="1:6" ht="17.25" x14ac:dyDescent="0.25">
      <c r="A96" s="14" t="s">
        <v>313</v>
      </c>
      <c r="B96" s="13" t="s">
        <v>347</v>
      </c>
      <c r="C96" s="9" t="s">
        <v>230</v>
      </c>
      <c r="D96" s="30">
        <v>16.5</v>
      </c>
      <c r="E96" s="14">
        <f>E95</f>
        <v>136.47400000000002</v>
      </c>
      <c r="F96" s="28">
        <f t="shared" si="8"/>
        <v>2251.8210000000004</v>
      </c>
    </row>
    <row r="97" spans="1:6" ht="17.25" x14ac:dyDescent="0.25">
      <c r="A97" s="14" t="s">
        <v>390</v>
      </c>
      <c r="B97" s="15" t="s">
        <v>242</v>
      </c>
      <c r="C97" s="9" t="s">
        <v>230</v>
      </c>
      <c r="D97" s="30">
        <v>10</v>
      </c>
      <c r="E97" s="14">
        <f>E96</f>
        <v>136.47400000000002</v>
      </c>
      <c r="F97" s="28">
        <f t="shared" si="8"/>
        <v>1364.7400000000002</v>
      </c>
    </row>
    <row r="98" spans="1:6" x14ac:dyDescent="0.25">
      <c r="A98" s="7" t="s">
        <v>53</v>
      </c>
      <c r="B98" s="8" t="s">
        <v>63</v>
      </c>
      <c r="C98" s="9"/>
      <c r="D98" s="30"/>
      <c r="E98" s="14"/>
      <c r="F98" s="28">
        <f t="shared" si="8"/>
        <v>0</v>
      </c>
    </row>
    <row r="99" spans="1:6" ht="45" x14ac:dyDescent="0.25">
      <c r="A99" s="14"/>
      <c r="B99" s="19" t="s">
        <v>64</v>
      </c>
      <c r="C99" s="9"/>
      <c r="D99" s="30"/>
      <c r="E99" s="14"/>
      <c r="F99" s="28">
        <f t="shared" si="8"/>
        <v>0</v>
      </c>
    </row>
    <row r="100" spans="1:6" x14ac:dyDescent="0.25">
      <c r="A100" s="14" t="s">
        <v>315</v>
      </c>
      <c r="B100" s="13" t="s">
        <v>324</v>
      </c>
      <c r="C100" s="9" t="s">
        <v>320</v>
      </c>
      <c r="D100" s="30">
        <v>8</v>
      </c>
      <c r="E100" s="14">
        <f>'Detailed Unit Cost Estimates'!H104</f>
        <v>520</v>
      </c>
      <c r="F100" s="28">
        <f t="shared" si="8"/>
        <v>4160</v>
      </c>
    </row>
    <row r="101" spans="1:6" x14ac:dyDescent="0.25">
      <c r="A101" s="7" t="s">
        <v>56</v>
      </c>
      <c r="B101" s="8" t="s">
        <v>66</v>
      </c>
      <c r="C101" s="9"/>
      <c r="D101" s="30"/>
      <c r="E101" s="14"/>
      <c r="F101" s="28">
        <f t="shared" si="8"/>
        <v>0</v>
      </c>
    </row>
    <row r="102" spans="1:6" ht="45" x14ac:dyDescent="0.25">
      <c r="A102" s="14"/>
      <c r="B102" s="19" t="s">
        <v>67</v>
      </c>
      <c r="C102" s="9"/>
      <c r="D102" s="30"/>
      <c r="E102" s="14"/>
      <c r="F102" s="28">
        <f t="shared" si="8"/>
        <v>0</v>
      </c>
    </row>
    <row r="103" spans="1:6" ht="17.25" x14ac:dyDescent="0.25">
      <c r="A103" s="14" t="s">
        <v>56</v>
      </c>
      <c r="B103" s="13" t="s">
        <v>282</v>
      </c>
      <c r="C103" s="9" t="s">
        <v>230</v>
      </c>
      <c r="D103" s="30">
        <v>116</v>
      </c>
      <c r="E103" s="14">
        <f>'Detailed Unit Cost Estimates'!H107</f>
        <v>260</v>
      </c>
      <c r="F103" s="28">
        <f t="shared" si="8"/>
        <v>30160</v>
      </c>
    </row>
    <row r="104" spans="1:6" ht="17.25" x14ac:dyDescent="0.25">
      <c r="A104" s="14" t="s">
        <v>318</v>
      </c>
      <c r="B104" s="13" t="s">
        <v>305</v>
      </c>
      <c r="C104" s="9" t="s">
        <v>230</v>
      </c>
      <c r="D104" s="30">
        <v>22.5</v>
      </c>
      <c r="E104" s="14">
        <f>E103</f>
        <v>260</v>
      </c>
      <c r="F104" s="28">
        <f t="shared" si="8"/>
        <v>5850</v>
      </c>
    </row>
    <row r="105" spans="1:6" x14ac:dyDescent="0.25">
      <c r="A105" s="7" t="s">
        <v>59</v>
      </c>
      <c r="B105" s="8" t="s">
        <v>69</v>
      </c>
      <c r="C105" s="9"/>
      <c r="D105" s="30"/>
      <c r="E105" s="14"/>
      <c r="F105" s="28">
        <f t="shared" si="8"/>
        <v>0</v>
      </c>
    </row>
    <row r="106" spans="1:6" ht="45" x14ac:dyDescent="0.25">
      <c r="A106" s="14"/>
      <c r="B106" s="19" t="s">
        <v>70</v>
      </c>
      <c r="C106" s="9"/>
      <c r="D106" s="30"/>
      <c r="E106" s="14"/>
      <c r="F106" s="28">
        <f t="shared" si="8"/>
        <v>0</v>
      </c>
    </row>
    <row r="107" spans="1:6" ht="17.25" x14ac:dyDescent="0.25">
      <c r="A107" s="14" t="s">
        <v>321</v>
      </c>
      <c r="B107" s="13" t="s">
        <v>269</v>
      </c>
      <c r="C107" s="9" t="s">
        <v>230</v>
      </c>
      <c r="D107" s="30">
        <v>48</v>
      </c>
      <c r="E107" s="14">
        <f>'Detailed Unit Cost Estimates'!H110</f>
        <v>260</v>
      </c>
      <c r="F107" s="28">
        <f t="shared" si="8"/>
        <v>12480</v>
      </c>
    </row>
    <row r="108" spans="1:6" x14ac:dyDescent="0.25">
      <c r="A108" s="7" t="s">
        <v>62</v>
      </c>
      <c r="B108" s="8" t="s">
        <v>72</v>
      </c>
      <c r="C108" s="9"/>
      <c r="D108" s="30"/>
      <c r="E108" s="14"/>
      <c r="F108" s="28">
        <f t="shared" si="8"/>
        <v>0</v>
      </c>
    </row>
    <row r="109" spans="1:6" ht="45" x14ac:dyDescent="0.25">
      <c r="A109" s="14"/>
      <c r="B109" s="19" t="s">
        <v>73</v>
      </c>
      <c r="C109" s="9"/>
      <c r="D109" s="30"/>
      <c r="E109" s="14"/>
      <c r="F109" s="28">
        <f t="shared" si="8"/>
        <v>0</v>
      </c>
    </row>
    <row r="110" spans="1:6" ht="17.25" x14ac:dyDescent="0.25">
      <c r="A110" s="14" t="s">
        <v>323</v>
      </c>
      <c r="B110" s="13" t="s">
        <v>282</v>
      </c>
      <c r="C110" s="9" t="s">
        <v>230</v>
      </c>
      <c r="D110" s="30">
        <v>56.5</v>
      </c>
      <c r="E110" s="14">
        <f>'Detailed Unit Cost Estimates'!H113</f>
        <v>325</v>
      </c>
      <c r="F110" s="28">
        <f t="shared" si="8"/>
        <v>18362.5</v>
      </c>
    </row>
    <row r="111" spans="1:6" ht="17.25" x14ac:dyDescent="0.25">
      <c r="A111" s="14" t="s">
        <v>391</v>
      </c>
      <c r="B111" s="13" t="s">
        <v>280</v>
      </c>
      <c r="C111" s="9" t="s">
        <v>230</v>
      </c>
      <c r="D111" s="30">
        <v>42</v>
      </c>
      <c r="E111" s="14">
        <f>E110</f>
        <v>325</v>
      </c>
      <c r="F111" s="28">
        <f t="shared" si="8"/>
        <v>13650</v>
      </c>
    </row>
    <row r="112" spans="1:6" x14ac:dyDescent="0.25">
      <c r="A112" s="7" t="s">
        <v>65</v>
      </c>
      <c r="B112" s="8" t="s">
        <v>75</v>
      </c>
      <c r="C112" s="9"/>
      <c r="D112" s="30"/>
      <c r="E112" s="14"/>
      <c r="F112" s="28">
        <f t="shared" si="8"/>
        <v>0</v>
      </c>
    </row>
    <row r="113" spans="1:6" ht="30" x14ac:dyDescent="0.25">
      <c r="A113" s="14"/>
      <c r="B113" s="19" t="s">
        <v>76</v>
      </c>
      <c r="C113" s="9"/>
      <c r="D113" s="30"/>
      <c r="E113" s="14"/>
      <c r="F113" s="28">
        <f t="shared" si="8"/>
        <v>0</v>
      </c>
    </row>
    <row r="114" spans="1:6" x14ac:dyDescent="0.25">
      <c r="A114" s="14" t="s">
        <v>325</v>
      </c>
      <c r="B114" s="13" t="s">
        <v>331</v>
      </c>
      <c r="C114" s="9" t="s">
        <v>320</v>
      </c>
      <c r="D114" s="30">
        <v>21</v>
      </c>
      <c r="E114" s="14">
        <f>'Material Costs'!D32</f>
        <v>2500</v>
      </c>
      <c r="F114" s="28">
        <f t="shared" si="8"/>
        <v>52500</v>
      </c>
    </row>
    <row r="115" spans="1:6" x14ac:dyDescent="0.25">
      <c r="A115" s="7" t="s">
        <v>68</v>
      </c>
      <c r="B115" s="13" t="s">
        <v>78</v>
      </c>
      <c r="C115" s="9"/>
      <c r="D115" s="30"/>
      <c r="E115" s="14"/>
      <c r="F115" s="28">
        <f t="shared" si="8"/>
        <v>0</v>
      </c>
    </row>
    <row r="116" spans="1:6" ht="45" x14ac:dyDescent="0.25">
      <c r="A116" s="14"/>
      <c r="B116" s="19" t="s">
        <v>79</v>
      </c>
      <c r="C116" s="9"/>
      <c r="D116" s="30"/>
      <c r="E116" s="14"/>
      <c r="F116" s="28">
        <f t="shared" si="8"/>
        <v>0</v>
      </c>
    </row>
    <row r="117" spans="1:6" ht="17.25" x14ac:dyDescent="0.25">
      <c r="A117" s="14" t="s">
        <v>326</v>
      </c>
      <c r="B117" s="13" t="s">
        <v>280</v>
      </c>
      <c r="C117" s="9" t="s">
        <v>230</v>
      </c>
      <c r="D117" s="30">
        <v>6</v>
      </c>
      <c r="E117" s="14">
        <f>'Detailed Unit Cost Estimates'!H119</f>
        <v>520</v>
      </c>
      <c r="F117" s="28">
        <f t="shared" si="8"/>
        <v>3120</v>
      </c>
    </row>
    <row r="118" spans="1:6" x14ac:dyDescent="0.25">
      <c r="A118" s="7" t="s">
        <v>71</v>
      </c>
      <c r="B118" s="8" t="s">
        <v>392</v>
      </c>
      <c r="C118" s="9"/>
      <c r="D118" s="30"/>
      <c r="E118" s="14"/>
      <c r="F118" s="28">
        <f t="shared" si="8"/>
        <v>0</v>
      </c>
    </row>
    <row r="119" spans="1:6" ht="45" x14ac:dyDescent="0.25">
      <c r="A119" s="14"/>
      <c r="B119" s="19" t="s">
        <v>393</v>
      </c>
      <c r="C119" s="9"/>
      <c r="D119" s="30"/>
      <c r="E119" s="14"/>
      <c r="F119" s="28">
        <f t="shared" si="8"/>
        <v>0</v>
      </c>
    </row>
    <row r="120" spans="1:6" x14ac:dyDescent="0.25">
      <c r="A120" s="14" t="s">
        <v>328</v>
      </c>
      <c r="B120" s="13" t="s">
        <v>394</v>
      </c>
      <c r="C120" s="9" t="s">
        <v>149</v>
      </c>
      <c r="D120" s="30">
        <v>1</v>
      </c>
      <c r="E120" s="14">
        <v>4500</v>
      </c>
      <c r="F120" s="28">
        <f t="shared" si="8"/>
        <v>4500</v>
      </c>
    </row>
    <row r="121" spans="1:6" x14ac:dyDescent="0.25">
      <c r="A121" s="7" t="s">
        <v>74</v>
      </c>
      <c r="B121" s="8" t="s">
        <v>395</v>
      </c>
      <c r="C121" s="9"/>
      <c r="D121" s="30"/>
      <c r="E121" s="14"/>
      <c r="F121" s="28">
        <f t="shared" si="8"/>
        <v>0</v>
      </c>
    </row>
    <row r="122" spans="1:6" ht="60" x14ac:dyDescent="0.25">
      <c r="A122" s="14"/>
      <c r="B122" s="79" t="s">
        <v>396</v>
      </c>
      <c r="C122" s="9"/>
      <c r="D122" s="30"/>
      <c r="E122" s="14"/>
      <c r="F122" s="28">
        <f t="shared" si="8"/>
        <v>0</v>
      </c>
    </row>
    <row r="123" spans="1:6" x14ac:dyDescent="0.25">
      <c r="A123" s="14" t="s">
        <v>397</v>
      </c>
      <c r="B123" s="13" t="s">
        <v>398</v>
      </c>
      <c r="C123" s="9" t="s">
        <v>149</v>
      </c>
      <c r="D123" s="30">
        <v>1</v>
      </c>
      <c r="E123" s="14">
        <v>15000</v>
      </c>
      <c r="F123" s="28">
        <f t="shared" si="8"/>
        <v>15000</v>
      </c>
    </row>
    <row r="124" spans="1:6" x14ac:dyDescent="0.25">
      <c r="A124" s="124" t="s">
        <v>333</v>
      </c>
      <c r="B124" s="124"/>
      <c r="C124" s="124"/>
      <c r="D124" s="124"/>
      <c r="E124" s="124"/>
      <c r="F124" s="35">
        <f>SUM(F78:F123)</f>
        <v>289025.22399999999</v>
      </c>
    </row>
    <row r="125" spans="1:6" ht="31.15" customHeight="1" x14ac:dyDescent="0.25">
      <c r="A125" s="122" t="s">
        <v>344</v>
      </c>
      <c r="B125" s="122"/>
      <c r="C125" s="122"/>
      <c r="D125" s="122"/>
      <c r="E125" s="122"/>
      <c r="F125" s="122"/>
    </row>
    <row r="126" spans="1:6" ht="27.4" customHeight="1" x14ac:dyDescent="0.25">
      <c r="A126" s="124" t="s">
        <v>286</v>
      </c>
      <c r="B126" s="124"/>
      <c r="C126" s="124"/>
      <c r="D126" s="124"/>
      <c r="E126" s="124"/>
      <c r="F126" s="35">
        <f>F74</f>
        <v>659160.33737500012</v>
      </c>
    </row>
    <row r="127" spans="1:6" ht="27.4" customHeight="1" x14ac:dyDescent="0.25">
      <c r="A127" s="124" t="s">
        <v>333</v>
      </c>
      <c r="B127" s="124"/>
      <c r="C127" s="124"/>
      <c r="D127" s="124"/>
      <c r="E127" s="124"/>
      <c r="F127" s="35">
        <f>F124</f>
        <v>289025.22399999999</v>
      </c>
    </row>
    <row r="128" spans="1:6" ht="27.4" customHeight="1" x14ac:dyDescent="0.25">
      <c r="A128" s="129" t="s">
        <v>345</v>
      </c>
      <c r="B128" s="129"/>
      <c r="C128" s="129"/>
      <c r="D128" s="129"/>
      <c r="E128" s="129"/>
      <c r="F128" s="36">
        <f>F126+F127</f>
        <v>948185.56137500005</v>
      </c>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F40" sqref="F40"/>
    </sheetView>
  </sheetViews>
  <sheetFormatPr defaultColWidth="8.85546875" defaultRowHeight="12.75" x14ac:dyDescent="0.25"/>
  <cols>
    <col min="1" max="1" width="6.28515625" style="40" customWidth="1"/>
    <col min="2" max="2" width="59" style="40" customWidth="1"/>
    <col min="3" max="3" width="9" style="41" bestFit="1" customWidth="1"/>
    <col min="4" max="4" width="11.140625" style="41" bestFit="1" customWidth="1"/>
    <col min="5" max="6" width="17" style="40" customWidth="1"/>
    <col min="7" max="16384" width="8.85546875" style="40"/>
  </cols>
  <sheetData>
    <row r="1" spans="1:6" ht="40.9" customHeight="1" x14ac:dyDescent="0.25">
      <c r="A1" s="137" t="s">
        <v>399</v>
      </c>
      <c r="B1" s="137"/>
      <c r="C1" s="137"/>
      <c r="D1" s="137"/>
      <c r="E1" s="137"/>
      <c r="F1" s="137"/>
    </row>
    <row r="2" spans="1:6" ht="38.65" customHeight="1" x14ac:dyDescent="0.25">
      <c r="A2" s="38" t="s">
        <v>0</v>
      </c>
      <c r="B2" s="38" t="s">
        <v>400</v>
      </c>
      <c r="C2" s="38" t="s">
        <v>3</v>
      </c>
      <c r="D2" s="39" t="s">
        <v>4</v>
      </c>
      <c r="E2" s="37" t="s">
        <v>5</v>
      </c>
      <c r="F2" s="37" t="s">
        <v>6</v>
      </c>
    </row>
    <row r="3" spans="1:6" ht="15.4" customHeight="1" x14ac:dyDescent="0.25">
      <c r="A3" s="133" t="s">
        <v>225</v>
      </c>
      <c r="B3" s="134"/>
      <c r="C3" s="134"/>
      <c r="D3" s="134"/>
      <c r="E3" s="134"/>
      <c r="F3" s="135"/>
    </row>
    <row r="4" spans="1:6" ht="15" x14ac:dyDescent="0.25">
      <c r="A4" s="42" t="s">
        <v>10</v>
      </c>
      <c r="B4" s="43" t="s">
        <v>11</v>
      </c>
      <c r="C4" s="58"/>
      <c r="D4" s="45"/>
      <c r="E4" s="46"/>
      <c r="F4" s="46"/>
    </row>
    <row r="5" spans="1:6" ht="51" x14ac:dyDescent="0.25">
      <c r="A5" s="44"/>
      <c r="B5" s="47" t="s">
        <v>12</v>
      </c>
      <c r="C5" s="58"/>
      <c r="D5" s="45"/>
      <c r="E5" s="46"/>
      <c r="F5" s="46"/>
    </row>
    <row r="6" spans="1:6" ht="17.25" x14ac:dyDescent="0.25">
      <c r="A6" s="44" t="s">
        <v>228</v>
      </c>
      <c r="B6" s="48" t="s">
        <v>401</v>
      </c>
      <c r="C6" s="58" t="s">
        <v>223</v>
      </c>
      <c r="D6" s="49">
        <v>20</v>
      </c>
      <c r="E6" s="46">
        <f>'Detailed Unit Cost Estimates'!H5</f>
        <v>130</v>
      </c>
      <c r="F6" s="50">
        <f>D6*E6</f>
        <v>2600</v>
      </c>
    </row>
    <row r="7" spans="1:6" ht="15" x14ac:dyDescent="0.25">
      <c r="A7" s="42" t="s">
        <v>14</v>
      </c>
      <c r="B7" s="48" t="s">
        <v>402</v>
      </c>
      <c r="C7" s="58"/>
      <c r="D7" s="45"/>
      <c r="E7" s="46"/>
      <c r="F7" s="50"/>
    </row>
    <row r="8" spans="1:6" ht="25.5" x14ac:dyDescent="0.25">
      <c r="A8" s="44"/>
      <c r="B8" s="47" t="s">
        <v>403</v>
      </c>
      <c r="C8" s="58"/>
      <c r="D8" s="45"/>
      <c r="E8" s="46"/>
      <c r="F8" s="50"/>
    </row>
    <row r="9" spans="1:6" ht="17.25" x14ac:dyDescent="0.25">
      <c r="A9" s="44" t="s">
        <v>234</v>
      </c>
      <c r="B9" s="48" t="s">
        <v>404</v>
      </c>
      <c r="C9" s="58" t="s">
        <v>405</v>
      </c>
      <c r="D9" s="45">
        <v>0.9</v>
      </c>
      <c r="E9" s="46">
        <f>'Detailed Unit Cost Estimates'!H8</f>
        <v>260</v>
      </c>
      <c r="F9" s="50">
        <f t="shared" ref="F9:F38" si="0">D9*E9</f>
        <v>234</v>
      </c>
    </row>
    <row r="10" spans="1:6" ht="17.25" x14ac:dyDescent="0.25">
      <c r="A10" s="44" t="s">
        <v>237</v>
      </c>
      <c r="B10" s="48" t="s">
        <v>406</v>
      </c>
      <c r="C10" s="58" t="s">
        <v>405</v>
      </c>
      <c r="D10" s="45">
        <v>2.75</v>
      </c>
      <c r="E10" s="46">
        <f>E9</f>
        <v>260</v>
      </c>
      <c r="F10" s="50">
        <f>D10*E10</f>
        <v>715</v>
      </c>
    </row>
    <row r="11" spans="1:6" ht="17.25" x14ac:dyDescent="0.25">
      <c r="A11" s="44" t="s">
        <v>239</v>
      </c>
      <c r="B11" s="48" t="s">
        <v>264</v>
      </c>
      <c r="C11" s="58" t="s">
        <v>405</v>
      </c>
      <c r="D11" s="45">
        <v>1.5</v>
      </c>
      <c r="E11" s="46">
        <f>E10</f>
        <v>260</v>
      </c>
      <c r="F11" s="50">
        <f t="shared" si="0"/>
        <v>390</v>
      </c>
    </row>
    <row r="12" spans="1:6" ht="15" x14ac:dyDescent="0.25">
      <c r="A12" s="42" t="s">
        <v>17</v>
      </c>
      <c r="B12" s="51" t="s">
        <v>407</v>
      </c>
      <c r="C12" s="58"/>
      <c r="D12" s="45"/>
      <c r="E12" s="46"/>
      <c r="F12" s="50"/>
    </row>
    <row r="13" spans="1:6" ht="38.25" x14ac:dyDescent="0.25">
      <c r="A13" s="44"/>
      <c r="B13" s="52" t="s">
        <v>408</v>
      </c>
      <c r="C13" s="58"/>
      <c r="D13" s="45"/>
      <c r="E13" s="46"/>
      <c r="F13" s="50"/>
    </row>
    <row r="14" spans="1:6" ht="17.25" x14ac:dyDescent="0.25">
      <c r="A14" s="44" t="s">
        <v>243</v>
      </c>
      <c r="B14" s="53" t="s">
        <v>404</v>
      </c>
      <c r="C14" s="58" t="s">
        <v>405</v>
      </c>
      <c r="D14" s="45">
        <v>0.7</v>
      </c>
      <c r="E14" s="46">
        <f>'Detailed Unit Cost Estimates'!H28</f>
        <v>6202.56</v>
      </c>
      <c r="F14" s="50">
        <f t="shared" si="0"/>
        <v>4341.7920000000004</v>
      </c>
    </row>
    <row r="15" spans="1:6" ht="17.25" x14ac:dyDescent="0.25">
      <c r="A15" s="44" t="s">
        <v>244</v>
      </c>
      <c r="B15" s="53" t="s">
        <v>406</v>
      </c>
      <c r="C15" s="58" t="s">
        <v>405</v>
      </c>
      <c r="D15" s="45">
        <v>1</v>
      </c>
      <c r="E15" s="46">
        <f>E14</f>
        <v>6202.56</v>
      </c>
      <c r="F15" s="50">
        <f t="shared" si="0"/>
        <v>6202.56</v>
      </c>
    </row>
    <row r="16" spans="1:6" ht="17.25" x14ac:dyDescent="0.25">
      <c r="A16" s="44" t="s">
        <v>245</v>
      </c>
      <c r="B16" s="53" t="s">
        <v>264</v>
      </c>
      <c r="C16" s="58" t="s">
        <v>405</v>
      </c>
      <c r="D16" s="45">
        <f>[1]Sheet2!G28+[1]Sheet2!G29</f>
        <v>1.9939999999999998</v>
      </c>
      <c r="E16" s="46">
        <f t="shared" ref="E16:E17" si="1">E15</f>
        <v>6202.56</v>
      </c>
      <c r="F16" s="50">
        <f t="shared" si="0"/>
        <v>12367.904639999999</v>
      </c>
    </row>
    <row r="17" spans="1:6" ht="17.25" x14ac:dyDescent="0.25">
      <c r="A17" s="44" t="s">
        <v>246</v>
      </c>
      <c r="B17" s="53" t="s">
        <v>409</v>
      </c>
      <c r="C17" s="58" t="s">
        <v>405</v>
      </c>
      <c r="D17" s="45">
        <v>0.4</v>
      </c>
      <c r="E17" s="46">
        <f t="shared" si="1"/>
        <v>6202.56</v>
      </c>
      <c r="F17" s="50">
        <f t="shared" si="0"/>
        <v>2481.0240000000003</v>
      </c>
    </row>
    <row r="18" spans="1:6" ht="15" x14ac:dyDescent="0.25">
      <c r="A18" s="42" t="s">
        <v>20</v>
      </c>
      <c r="B18" s="54" t="s">
        <v>410</v>
      </c>
      <c r="C18" s="45"/>
      <c r="D18" s="45"/>
      <c r="E18" s="46"/>
      <c r="F18" s="50"/>
    </row>
    <row r="19" spans="1:6" ht="38.25" x14ac:dyDescent="0.25">
      <c r="A19" s="44"/>
      <c r="B19" s="52" t="s">
        <v>411</v>
      </c>
      <c r="C19" s="45"/>
      <c r="D19" s="45"/>
      <c r="E19" s="46"/>
      <c r="F19" s="50"/>
    </row>
    <row r="20" spans="1:6" ht="17.25" x14ac:dyDescent="0.25">
      <c r="A20" s="44" t="s">
        <v>251</v>
      </c>
      <c r="B20" s="46" t="s">
        <v>412</v>
      </c>
      <c r="C20" s="58" t="s">
        <v>223</v>
      </c>
      <c r="D20" s="45">
        <v>1.5</v>
      </c>
      <c r="E20" s="46">
        <v>2500</v>
      </c>
      <c r="F20" s="50">
        <f t="shared" si="0"/>
        <v>3750</v>
      </c>
    </row>
    <row r="21" spans="1:6" ht="15" x14ac:dyDescent="0.25">
      <c r="A21" s="42" t="s">
        <v>23</v>
      </c>
      <c r="B21" s="54" t="s">
        <v>413</v>
      </c>
      <c r="C21" s="45"/>
      <c r="D21" s="45"/>
      <c r="E21" s="46"/>
      <c r="F21" s="50"/>
    </row>
    <row r="22" spans="1:6" ht="38.25" x14ac:dyDescent="0.25">
      <c r="A22" s="44"/>
      <c r="B22" s="52" t="s">
        <v>414</v>
      </c>
      <c r="C22" s="45"/>
      <c r="D22" s="45"/>
      <c r="E22" s="46"/>
      <c r="F22" s="50"/>
    </row>
    <row r="23" spans="1:6" ht="17.25" x14ac:dyDescent="0.25">
      <c r="A23" s="44" t="s">
        <v>261</v>
      </c>
      <c r="B23" s="55" t="s">
        <v>222</v>
      </c>
      <c r="C23" s="58" t="s">
        <v>223</v>
      </c>
      <c r="D23" s="45">
        <v>9</v>
      </c>
      <c r="E23" s="46">
        <v>4500</v>
      </c>
      <c r="F23" s="50">
        <f t="shared" si="0"/>
        <v>40500</v>
      </c>
    </row>
    <row r="24" spans="1:6" ht="15" x14ac:dyDescent="0.25">
      <c r="A24" s="42" t="s">
        <v>26</v>
      </c>
      <c r="B24" s="54" t="s">
        <v>415</v>
      </c>
      <c r="C24" s="45"/>
      <c r="D24" s="45"/>
      <c r="E24" s="46"/>
      <c r="F24" s="50"/>
    </row>
    <row r="25" spans="1:6" ht="51" x14ac:dyDescent="0.25">
      <c r="A25" s="44"/>
      <c r="B25" s="52" t="s">
        <v>416</v>
      </c>
      <c r="C25" s="45"/>
      <c r="D25" s="45"/>
      <c r="E25" s="46"/>
      <c r="F25" s="50"/>
    </row>
    <row r="26" spans="1:6" ht="15" x14ac:dyDescent="0.25">
      <c r="A26" s="44" t="s">
        <v>263</v>
      </c>
      <c r="B26" s="55" t="s">
        <v>415</v>
      </c>
      <c r="C26" s="45" t="s">
        <v>149</v>
      </c>
      <c r="D26" s="45">
        <v>1</v>
      </c>
      <c r="E26" s="46">
        <v>5000</v>
      </c>
      <c r="F26" s="50">
        <f t="shared" si="0"/>
        <v>5000</v>
      </c>
    </row>
    <row r="27" spans="1:6" ht="15" x14ac:dyDescent="0.25">
      <c r="A27" s="42" t="s">
        <v>29</v>
      </c>
      <c r="B27" s="54" t="s">
        <v>417</v>
      </c>
      <c r="C27" s="45"/>
      <c r="D27" s="45"/>
      <c r="E27" s="46"/>
      <c r="F27" s="50"/>
    </row>
    <row r="28" spans="1:6" ht="38.25" x14ac:dyDescent="0.25">
      <c r="A28" s="44"/>
      <c r="B28" s="52" t="s">
        <v>418</v>
      </c>
      <c r="C28" s="45"/>
      <c r="D28" s="45"/>
      <c r="E28" s="46"/>
      <c r="F28" s="50"/>
    </row>
    <row r="29" spans="1:6" ht="15" x14ac:dyDescent="0.25">
      <c r="A29" s="44" t="s">
        <v>273</v>
      </c>
      <c r="B29" s="55" t="s">
        <v>419</v>
      </c>
      <c r="C29" s="45" t="s">
        <v>320</v>
      </c>
      <c r="D29" s="45">
        <v>2.75</v>
      </c>
      <c r="E29" s="46">
        <v>2000</v>
      </c>
      <c r="F29" s="50">
        <f t="shared" si="0"/>
        <v>5500</v>
      </c>
    </row>
    <row r="30" spans="1:6" ht="15" x14ac:dyDescent="0.25">
      <c r="A30" s="42" t="s">
        <v>32</v>
      </c>
      <c r="B30" s="54" t="s">
        <v>420</v>
      </c>
      <c r="C30" s="45"/>
      <c r="D30" s="45"/>
      <c r="E30" s="46"/>
      <c r="F30" s="50"/>
    </row>
    <row r="31" spans="1:6" ht="38.25" x14ac:dyDescent="0.25">
      <c r="A31" s="44"/>
      <c r="B31" s="52" t="s">
        <v>421</v>
      </c>
      <c r="C31" s="45"/>
      <c r="D31" s="45"/>
      <c r="E31" s="46"/>
      <c r="F31" s="50"/>
    </row>
    <row r="32" spans="1:6" ht="15" x14ac:dyDescent="0.25">
      <c r="A32" s="44" t="s">
        <v>281</v>
      </c>
      <c r="B32" s="55" t="s">
        <v>422</v>
      </c>
      <c r="C32" s="45" t="s">
        <v>320</v>
      </c>
      <c r="D32" s="45">
        <v>18.5</v>
      </c>
      <c r="E32" s="46">
        <v>1500</v>
      </c>
      <c r="F32" s="50">
        <f t="shared" si="0"/>
        <v>27750</v>
      </c>
    </row>
    <row r="33" spans="1:6" ht="15" x14ac:dyDescent="0.25">
      <c r="A33" s="42" t="s">
        <v>35</v>
      </c>
      <c r="B33" s="56" t="s">
        <v>423</v>
      </c>
      <c r="C33" s="45"/>
      <c r="D33" s="45"/>
      <c r="E33" s="46"/>
      <c r="F33" s="50"/>
    </row>
    <row r="34" spans="1:6" ht="38.25" x14ac:dyDescent="0.25">
      <c r="A34" s="44"/>
      <c r="B34" s="52" t="s">
        <v>424</v>
      </c>
      <c r="C34" s="45"/>
      <c r="D34" s="45"/>
      <c r="E34" s="46"/>
      <c r="F34" s="50"/>
    </row>
    <row r="35" spans="1:6" ht="15" x14ac:dyDescent="0.25">
      <c r="A35" s="44" t="s">
        <v>283</v>
      </c>
      <c r="B35" s="56" t="s">
        <v>423</v>
      </c>
      <c r="C35" s="45" t="s">
        <v>320</v>
      </c>
      <c r="D35" s="45">
        <v>10</v>
      </c>
      <c r="E35" s="46">
        <v>250</v>
      </c>
      <c r="F35" s="50">
        <f t="shared" si="0"/>
        <v>2500</v>
      </c>
    </row>
    <row r="36" spans="1:6" ht="15" x14ac:dyDescent="0.25">
      <c r="A36" s="42" t="s">
        <v>38</v>
      </c>
      <c r="B36" s="54" t="s">
        <v>425</v>
      </c>
      <c r="C36" s="45"/>
      <c r="D36" s="45"/>
      <c r="E36" s="46"/>
      <c r="F36" s="50"/>
    </row>
    <row r="37" spans="1:6" ht="38.25" x14ac:dyDescent="0.25">
      <c r="A37" s="44"/>
      <c r="B37" s="52" t="s">
        <v>426</v>
      </c>
      <c r="C37" s="45"/>
      <c r="D37" s="45"/>
      <c r="E37" s="46"/>
      <c r="F37" s="50"/>
    </row>
    <row r="38" spans="1:6" ht="15" x14ac:dyDescent="0.25">
      <c r="A38" s="44" t="s">
        <v>284</v>
      </c>
      <c r="B38" s="55" t="s">
        <v>419</v>
      </c>
      <c r="C38" s="45" t="s">
        <v>233</v>
      </c>
      <c r="D38" s="45">
        <v>1</v>
      </c>
      <c r="E38" s="46">
        <v>1000</v>
      </c>
      <c r="F38" s="50">
        <f t="shared" si="0"/>
        <v>1000</v>
      </c>
    </row>
    <row r="39" spans="1:6" ht="25.15" customHeight="1" x14ac:dyDescent="0.25">
      <c r="A39" s="136" t="s">
        <v>286</v>
      </c>
      <c r="B39" s="136"/>
      <c r="C39" s="136"/>
      <c r="D39" s="136"/>
      <c r="E39" s="136"/>
      <c r="F39" s="57">
        <f>SUM(F6:F38)</f>
        <v>115332.28064</v>
      </c>
    </row>
  </sheetData>
  <mergeCells count="3">
    <mergeCell ref="A3:F3"/>
    <mergeCell ref="A39:E39"/>
    <mergeCell ref="A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abSelected="1" zoomScaleNormal="100" workbookViewId="0">
      <selection activeCell="E8" sqref="E8"/>
    </sheetView>
  </sheetViews>
  <sheetFormatPr defaultColWidth="8.7109375" defaultRowHeight="15" x14ac:dyDescent="0.25"/>
  <cols>
    <col min="1" max="1" width="6.28515625" style="59" customWidth="1"/>
    <col min="2" max="2" width="59" style="59" customWidth="1"/>
    <col min="3" max="3" width="5.28515625" style="60" bestFit="1" customWidth="1"/>
    <col min="4" max="4" width="11.140625" style="60" bestFit="1" customWidth="1"/>
    <col min="5" max="5" width="17" style="59" customWidth="1"/>
    <col min="6" max="6" width="18.28515625" style="59" bestFit="1" customWidth="1"/>
    <col min="7" max="16384" width="8.7109375" style="59"/>
  </cols>
  <sheetData>
    <row r="1" spans="1:6" ht="40.5" customHeight="1" x14ac:dyDescent="0.25">
      <c r="A1" s="138" t="s">
        <v>427</v>
      </c>
      <c r="B1" s="138"/>
      <c r="C1" s="138"/>
      <c r="D1" s="138"/>
      <c r="E1" s="138"/>
      <c r="F1" s="138"/>
    </row>
    <row r="2" spans="1:6" ht="31.5" x14ac:dyDescent="0.25">
      <c r="A2" s="1" t="s">
        <v>0</v>
      </c>
      <c r="B2" s="1" t="s">
        <v>400</v>
      </c>
      <c r="C2" s="1" t="s">
        <v>3</v>
      </c>
      <c r="D2" s="2" t="s">
        <v>4</v>
      </c>
      <c r="E2" s="37" t="s">
        <v>5</v>
      </c>
      <c r="F2" s="37" t="s">
        <v>6</v>
      </c>
    </row>
    <row r="3" spans="1:6" ht="15.4" customHeight="1" x14ac:dyDescent="0.25">
      <c r="A3" s="132" t="s">
        <v>225</v>
      </c>
      <c r="B3" s="132"/>
      <c r="C3" s="132"/>
      <c r="D3" s="132"/>
      <c r="E3" s="132"/>
      <c r="F3" s="132"/>
    </row>
    <row r="4" spans="1:6" x14ac:dyDescent="0.25">
      <c r="A4" s="7" t="s">
        <v>10</v>
      </c>
      <c r="B4" s="7" t="s">
        <v>11</v>
      </c>
      <c r="C4" s="9"/>
      <c r="D4" s="30"/>
      <c r="E4" s="14"/>
      <c r="F4" s="28"/>
    </row>
    <row r="5" spans="1:6" ht="51" x14ac:dyDescent="0.25">
      <c r="A5" s="14"/>
      <c r="B5" s="29" t="s">
        <v>12</v>
      </c>
      <c r="C5" s="9"/>
      <c r="D5" s="30"/>
      <c r="E5" s="14"/>
      <c r="F5" s="28"/>
    </row>
    <row r="6" spans="1:6" x14ac:dyDescent="0.25">
      <c r="A6" s="14" t="s">
        <v>228</v>
      </c>
      <c r="B6" s="14" t="s">
        <v>428</v>
      </c>
      <c r="C6" s="9" t="s">
        <v>429</v>
      </c>
      <c r="D6" s="64">
        <v>210</v>
      </c>
      <c r="E6" s="65">
        <f>'Detailed Unit Cost Estimates'!H5</f>
        <v>130</v>
      </c>
      <c r="F6" s="66">
        <f>D6*E6</f>
        <v>27300</v>
      </c>
    </row>
    <row r="7" spans="1:6" x14ac:dyDescent="0.25">
      <c r="A7" s="7" t="s">
        <v>14</v>
      </c>
      <c r="B7" s="13" t="s">
        <v>15</v>
      </c>
      <c r="C7" s="9"/>
      <c r="D7" s="30"/>
      <c r="E7" s="65"/>
      <c r="F7" s="66"/>
    </row>
    <row r="8" spans="1:6" ht="25.5" x14ac:dyDescent="0.25">
      <c r="A8" s="14"/>
      <c r="B8" s="12" t="s">
        <v>430</v>
      </c>
      <c r="C8" s="9"/>
      <c r="D8" s="30"/>
      <c r="E8" s="65"/>
      <c r="F8" s="66"/>
    </row>
    <row r="9" spans="1:6" ht="17.25" x14ac:dyDescent="0.25">
      <c r="A9" s="14" t="s">
        <v>234</v>
      </c>
      <c r="B9" s="13" t="s">
        <v>431</v>
      </c>
      <c r="C9" s="9" t="s">
        <v>236</v>
      </c>
      <c r="D9" s="30">
        <v>1.75</v>
      </c>
      <c r="E9" s="65">
        <f>'Detailed Unit Cost Estimates'!H8</f>
        <v>260</v>
      </c>
      <c r="F9" s="66">
        <f t="shared" ref="F9:F41" si="0">D9*E9</f>
        <v>455</v>
      </c>
    </row>
    <row r="10" spans="1:6" ht="17.25" x14ac:dyDescent="0.25">
      <c r="A10" s="14" t="s">
        <v>237</v>
      </c>
      <c r="B10" s="13" t="s">
        <v>432</v>
      </c>
      <c r="C10" s="9" t="s">
        <v>236</v>
      </c>
      <c r="D10" s="30">
        <f>D6*0.63</f>
        <v>132.30000000000001</v>
      </c>
      <c r="E10" s="65">
        <f>E9</f>
        <v>260</v>
      </c>
      <c r="F10" s="66">
        <f t="shared" si="0"/>
        <v>34398</v>
      </c>
    </row>
    <row r="11" spans="1:6" x14ac:dyDescent="0.25">
      <c r="A11" s="7" t="s">
        <v>17</v>
      </c>
      <c r="B11" s="8" t="s">
        <v>433</v>
      </c>
      <c r="C11" s="9"/>
      <c r="D11" s="30"/>
      <c r="E11" s="65"/>
      <c r="F11" s="66"/>
    </row>
    <row r="12" spans="1:6" ht="25.5" x14ac:dyDescent="0.25">
      <c r="A12" s="14"/>
      <c r="B12" s="12" t="s">
        <v>434</v>
      </c>
      <c r="C12" s="9"/>
      <c r="D12" s="30"/>
      <c r="E12" s="65"/>
      <c r="F12" s="66"/>
    </row>
    <row r="13" spans="1:6" ht="17.25" x14ac:dyDescent="0.25">
      <c r="A13" s="14" t="s">
        <v>243</v>
      </c>
      <c r="B13" s="13" t="s">
        <v>252</v>
      </c>
      <c r="C13" s="9" t="s">
        <v>236</v>
      </c>
      <c r="D13" s="30">
        <v>3</v>
      </c>
      <c r="E13" s="65">
        <f>'Detailed Unit Cost Estimates'!H20</f>
        <v>213.20000000000002</v>
      </c>
      <c r="F13" s="66">
        <f t="shared" si="0"/>
        <v>639.6</v>
      </c>
    </row>
    <row r="14" spans="1:6" ht="17.25" x14ac:dyDescent="0.25">
      <c r="A14" s="14" t="s">
        <v>244</v>
      </c>
      <c r="B14" s="13" t="s">
        <v>435</v>
      </c>
      <c r="C14" s="9" t="s">
        <v>236</v>
      </c>
      <c r="D14" s="30">
        <f>D6*0.14</f>
        <v>29.400000000000002</v>
      </c>
      <c r="E14" s="65">
        <f>E13</f>
        <v>213.20000000000002</v>
      </c>
      <c r="F14" s="66">
        <f t="shared" si="0"/>
        <v>6268.0800000000008</v>
      </c>
    </row>
    <row r="15" spans="1:6" x14ac:dyDescent="0.25">
      <c r="A15" s="7" t="s">
        <v>20</v>
      </c>
      <c r="B15" s="8" t="s">
        <v>18</v>
      </c>
      <c r="C15" s="9"/>
      <c r="D15" s="30"/>
      <c r="E15" s="65"/>
      <c r="F15" s="66"/>
    </row>
    <row r="16" spans="1:6" ht="38.25" x14ac:dyDescent="0.25">
      <c r="A16" s="14"/>
      <c r="B16" s="12" t="s">
        <v>19</v>
      </c>
      <c r="C16" s="9"/>
      <c r="D16" s="30"/>
      <c r="E16" s="65"/>
      <c r="F16" s="66"/>
    </row>
    <row r="17" spans="1:6" ht="17.25" x14ac:dyDescent="0.25">
      <c r="A17" s="14" t="s">
        <v>253</v>
      </c>
      <c r="B17" s="13" t="s">
        <v>18</v>
      </c>
      <c r="C17" s="9" t="s">
        <v>236</v>
      </c>
      <c r="D17" s="30">
        <f>D6*0.8</f>
        <v>168</v>
      </c>
      <c r="E17" s="65">
        <f>'Detailed Unit Cost Estimates'!H12</f>
        <v>3533.4</v>
      </c>
      <c r="F17" s="66">
        <f t="shared" si="0"/>
        <v>593611.20000000007</v>
      </c>
    </row>
    <row r="18" spans="1:6" x14ac:dyDescent="0.25">
      <c r="A18" s="7" t="s">
        <v>23</v>
      </c>
      <c r="B18" s="8" t="s">
        <v>33</v>
      </c>
      <c r="C18" s="9"/>
      <c r="D18" s="30"/>
      <c r="E18" s="65"/>
      <c r="F18" s="66"/>
    </row>
    <row r="19" spans="1:6" ht="25.5" x14ac:dyDescent="0.25">
      <c r="A19" s="14"/>
      <c r="B19" s="12" t="s">
        <v>34</v>
      </c>
      <c r="C19" s="9"/>
      <c r="D19" s="30"/>
      <c r="E19" s="65"/>
      <c r="F19" s="66"/>
    </row>
    <row r="20" spans="1:6" ht="17.25" x14ac:dyDescent="0.25">
      <c r="A20" s="14" t="s">
        <v>261</v>
      </c>
      <c r="B20" s="13" t="s">
        <v>282</v>
      </c>
      <c r="C20" s="9" t="s">
        <v>236</v>
      </c>
      <c r="D20" s="30">
        <f>D6*0.41</f>
        <v>86.1</v>
      </c>
      <c r="E20" s="65">
        <f>'Detailed Unit Cost Estimates'!H49</f>
        <v>5179.2</v>
      </c>
      <c r="F20" s="66">
        <f t="shared" si="0"/>
        <v>445929.11999999994</v>
      </c>
    </row>
    <row r="21" spans="1:6" x14ac:dyDescent="0.25">
      <c r="A21" s="7" t="s">
        <v>26</v>
      </c>
      <c r="B21" s="8" t="s">
        <v>436</v>
      </c>
      <c r="C21" s="9"/>
      <c r="D21" s="30"/>
      <c r="E21" s="65"/>
      <c r="F21" s="66"/>
    </row>
    <row r="22" spans="1:6" ht="30" x14ac:dyDescent="0.25">
      <c r="A22" s="14"/>
      <c r="B22" s="19" t="s">
        <v>437</v>
      </c>
      <c r="C22" s="9"/>
      <c r="D22" s="30"/>
      <c r="E22" s="65"/>
      <c r="F22" s="66"/>
    </row>
    <row r="23" spans="1:6" ht="17.25" x14ac:dyDescent="0.25">
      <c r="A23" s="14" t="s">
        <v>263</v>
      </c>
      <c r="B23" s="13" t="s">
        <v>438</v>
      </c>
      <c r="C23" s="9" t="s">
        <v>230</v>
      </c>
      <c r="D23" s="30">
        <f>D6*3.5</f>
        <v>735</v>
      </c>
      <c r="E23" s="65">
        <f>'Detailed Unit Cost Estimates'!H74</f>
        <v>271.11500000000001</v>
      </c>
      <c r="F23" s="66">
        <f t="shared" si="0"/>
        <v>199269.52499999999</v>
      </c>
    </row>
    <row r="24" spans="1:6" x14ac:dyDescent="0.25">
      <c r="A24" s="7" t="s">
        <v>29</v>
      </c>
      <c r="B24" s="16" t="s">
        <v>27</v>
      </c>
      <c r="C24" s="9"/>
      <c r="D24" s="30"/>
      <c r="E24" s="65"/>
      <c r="F24" s="66"/>
    </row>
    <row r="25" spans="1:6" ht="25.5" x14ac:dyDescent="0.25">
      <c r="A25" s="14"/>
      <c r="B25" s="17" t="s">
        <v>28</v>
      </c>
      <c r="C25" s="9"/>
      <c r="D25" s="30"/>
      <c r="E25" s="65"/>
      <c r="F25" s="66"/>
    </row>
    <row r="26" spans="1:6" ht="17.25" x14ac:dyDescent="0.25">
      <c r="A26" s="14" t="s">
        <v>273</v>
      </c>
      <c r="B26" s="15" t="s">
        <v>439</v>
      </c>
      <c r="C26" s="9" t="s">
        <v>236</v>
      </c>
      <c r="D26" s="30">
        <f>D6*0.09</f>
        <v>18.899999999999999</v>
      </c>
      <c r="E26" s="65">
        <f>'Detailed Unit Cost Estimates'!H28</f>
        <v>6202.56</v>
      </c>
      <c r="F26" s="66">
        <f t="shared" si="0"/>
        <v>117228.38400000001</v>
      </c>
    </row>
    <row r="27" spans="1:6" ht="17.25" x14ac:dyDescent="0.25">
      <c r="A27" s="14" t="s">
        <v>275</v>
      </c>
      <c r="B27" s="15" t="s">
        <v>440</v>
      </c>
      <c r="C27" s="9" t="s">
        <v>236</v>
      </c>
      <c r="D27" s="30">
        <f>D6*0.04</f>
        <v>8.4</v>
      </c>
      <c r="E27" s="65">
        <f>E26</f>
        <v>6202.56</v>
      </c>
      <c r="F27" s="66">
        <f t="shared" si="0"/>
        <v>52101.504000000008</v>
      </c>
    </row>
    <row r="28" spans="1:6" x14ac:dyDescent="0.25">
      <c r="A28" s="14" t="s">
        <v>32</v>
      </c>
      <c r="B28" s="61" t="s">
        <v>30</v>
      </c>
      <c r="C28" s="9"/>
      <c r="D28" s="30"/>
      <c r="E28" s="65"/>
      <c r="F28" s="66"/>
    </row>
    <row r="29" spans="1:6" ht="25.5" x14ac:dyDescent="0.25">
      <c r="A29" s="14"/>
      <c r="B29" s="12" t="s">
        <v>31</v>
      </c>
      <c r="C29" s="9"/>
      <c r="D29" s="30"/>
      <c r="E29" s="65"/>
      <c r="F29" s="66"/>
    </row>
    <row r="30" spans="1:6" ht="17.25" x14ac:dyDescent="0.25">
      <c r="A30" s="14" t="s">
        <v>281</v>
      </c>
      <c r="B30" s="13" t="s">
        <v>422</v>
      </c>
      <c r="C30" s="9" t="s">
        <v>236</v>
      </c>
      <c r="D30" s="30">
        <v>1.2</v>
      </c>
      <c r="E30" s="65">
        <f>'Detailed Unit Cost Estimates'!H38</f>
        <v>16009.760000000002</v>
      </c>
      <c r="F30" s="66">
        <f t="shared" si="0"/>
        <v>19211.712000000003</v>
      </c>
    </row>
    <row r="31" spans="1:6" ht="17.25" x14ac:dyDescent="0.25">
      <c r="A31" s="14" t="s">
        <v>441</v>
      </c>
      <c r="B31" s="13" t="s">
        <v>442</v>
      </c>
      <c r="C31" s="9" t="s">
        <v>236</v>
      </c>
      <c r="D31" s="30">
        <v>0.8</v>
      </c>
      <c r="E31" s="65">
        <f>E30</f>
        <v>16009.760000000002</v>
      </c>
      <c r="F31" s="66">
        <f t="shared" si="0"/>
        <v>12807.808000000003</v>
      </c>
    </row>
    <row r="32" spans="1:6" x14ac:dyDescent="0.25">
      <c r="A32" s="7" t="s">
        <v>35</v>
      </c>
      <c r="B32" s="61" t="s">
        <v>443</v>
      </c>
      <c r="C32" s="62"/>
      <c r="D32" s="63"/>
      <c r="E32" s="67"/>
      <c r="F32" s="66"/>
    </row>
    <row r="33" spans="1:6" ht="38.25" x14ac:dyDescent="0.25">
      <c r="A33" s="14"/>
      <c r="B33" s="12" t="s">
        <v>444</v>
      </c>
      <c r="C33" s="62"/>
      <c r="D33" s="63"/>
      <c r="E33" s="67"/>
      <c r="F33" s="66"/>
    </row>
    <row r="34" spans="1:6" x14ac:dyDescent="0.25">
      <c r="A34" s="14" t="s">
        <v>283</v>
      </c>
      <c r="B34" s="13" t="s">
        <v>445</v>
      </c>
      <c r="C34" s="9" t="s">
        <v>446</v>
      </c>
      <c r="D34" s="30">
        <v>1</v>
      </c>
      <c r="E34" s="67">
        <v>20000</v>
      </c>
      <c r="F34" s="66">
        <f t="shared" si="0"/>
        <v>20000</v>
      </c>
    </row>
    <row r="35" spans="1:6" x14ac:dyDescent="0.25">
      <c r="A35" s="14" t="s">
        <v>447</v>
      </c>
      <c r="B35" s="13" t="s">
        <v>448</v>
      </c>
      <c r="C35" s="9" t="s">
        <v>446</v>
      </c>
      <c r="D35" s="30">
        <v>1</v>
      </c>
      <c r="E35" s="67">
        <v>9000</v>
      </c>
      <c r="F35" s="66">
        <f t="shared" si="0"/>
        <v>9000</v>
      </c>
    </row>
    <row r="36" spans="1:6" x14ac:dyDescent="0.25">
      <c r="A36" s="7" t="s">
        <v>38</v>
      </c>
      <c r="B36" s="8" t="s">
        <v>54</v>
      </c>
      <c r="C36" s="9"/>
      <c r="D36" s="30"/>
      <c r="E36" s="65"/>
      <c r="F36" s="66"/>
    </row>
    <row r="37" spans="1:6" ht="45" x14ac:dyDescent="0.25">
      <c r="A37" s="14"/>
      <c r="B37" s="19" t="s">
        <v>55</v>
      </c>
      <c r="C37" s="9"/>
      <c r="D37" s="30"/>
      <c r="E37" s="65"/>
      <c r="F37" s="66"/>
    </row>
    <row r="38" spans="1:6" ht="17.25" x14ac:dyDescent="0.25">
      <c r="A38" s="14" t="s">
        <v>284</v>
      </c>
      <c r="B38" s="13" t="s">
        <v>449</v>
      </c>
      <c r="C38" s="9" t="s">
        <v>230</v>
      </c>
      <c r="D38" s="30">
        <f>D6</f>
        <v>210</v>
      </c>
      <c r="E38" s="65">
        <f>'Detailed Unit Cost Estimates'!H84</f>
        <v>136.47400000000002</v>
      </c>
      <c r="F38" s="66">
        <f t="shared" si="0"/>
        <v>28659.540000000005</v>
      </c>
    </row>
    <row r="39" spans="1:6" x14ac:dyDescent="0.25">
      <c r="A39" s="7" t="s">
        <v>385</v>
      </c>
      <c r="B39" s="8" t="s">
        <v>450</v>
      </c>
      <c r="C39" s="9"/>
      <c r="D39" s="30"/>
      <c r="E39" s="65"/>
      <c r="F39" s="66"/>
    </row>
    <row r="40" spans="1:6" ht="45" x14ac:dyDescent="0.25">
      <c r="A40" s="14"/>
      <c r="B40" s="19" t="s">
        <v>73</v>
      </c>
      <c r="C40" s="9"/>
      <c r="D40" s="30"/>
      <c r="E40" s="65"/>
      <c r="F40" s="66"/>
    </row>
    <row r="41" spans="1:6" ht="17.25" x14ac:dyDescent="0.25">
      <c r="A41" s="14" t="s">
        <v>388</v>
      </c>
      <c r="B41" s="13" t="s">
        <v>438</v>
      </c>
      <c r="C41" s="9" t="s">
        <v>230</v>
      </c>
      <c r="D41" s="30">
        <f>D23</f>
        <v>735</v>
      </c>
      <c r="E41" s="65">
        <f>'Detailed Unit Cost Estimates'!H113</f>
        <v>325</v>
      </c>
      <c r="F41" s="66">
        <f t="shared" si="0"/>
        <v>238875</v>
      </c>
    </row>
    <row r="42" spans="1:6" ht="25.15" customHeight="1" x14ac:dyDescent="0.25">
      <c r="A42" s="139" t="s">
        <v>286</v>
      </c>
      <c r="B42" s="140"/>
      <c r="C42" s="140"/>
      <c r="D42" s="140"/>
      <c r="E42" s="141"/>
      <c r="F42" s="100">
        <f>SUM(F6:F41)</f>
        <v>1805754.473</v>
      </c>
    </row>
  </sheetData>
  <mergeCells count="3">
    <mergeCell ref="A1:F1"/>
    <mergeCell ref="A3:F3"/>
    <mergeCell ref="A42:E4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G5" sqref="G5"/>
    </sheetView>
  </sheetViews>
  <sheetFormatPr defaultColWidth="11.42578125" defaultRowHeight="15.75" x14ac:dyDescent="0.25"/>
  <cols>
    <col min="1" max="1" width="10.7109375" style="68" customWidth="1"/>
    <col min="2" max="2" width="38" style="69" customWidth="1"/>
    <col min="3" max="3" width="17.140625" style="71" customWidth="1"/>
    <col min="4" max="4" width="11.42578125" style="69"/>
    <col min="5" max="5" width="11" style="69" bestFit="1" customWidth="1"/>
    <col min="6" max="252" width="11.42578125" style="69"/>
    <col min="253" max="255" width="3.7109375" style="69" customWidth="1"/>
    <col min="256" max="256" width="63.7109375" style="69" customWidth="1"/>
    <col min="257" max="257" width="4.7109375" style="69" customWidth="1"/>
    <col min="258" max="258" width="15.7109375" style="69" customWidth="1"/>
    <col min="259" max="259" width="20.7109375" style="69" customWidth="1"/>
    <col min="260" max="260" width="11.42578125" style="69"/>
    <col min="261" max="261" width="11" style="69" bestFit="1" customWidth="1"/>
    <col min="262" max="508" width="11.42578125" style="69"/>
    <col min="509" max="511" width="3.7109375" style="69" customWidth="1"/>
    <col min="512" max="512" width="63.7109375" style="69" customWidth="1"/>
    <col min="513" max="513" width="4.7109375" style="69" customWidth="1"/>
    <col min="514" max="514" width="15.7109375" style="69" customWidth="1"/>
    <col min="515" max="515" width="20.7109375" style="69" customWidth="1"/>
    <col min="516" max="516" width="11.42578125" style="69"/>
    <col min="517" max="517" width="11" style="69" bestFit="1" customWidth="1"/>
    <col min="518" max="764" width="11.42578125" style="69"/>
    <col min="765" max="767" width="3.7109375" style="69" customWidth="1"/>
    <col min="768" max="768" width="63.7109375" style="69" customWidth="1"/>
    <col min="769" max="769" width="4.7109375" style="69" customWidth="1"/>
    <col min="770" max="770" width="15.7109375" style="69" customWidth="1"/>
    <col min="771" max="771" width="20.7109375" style="69" customWidth="1"/>
    <col min="772" max="772" width="11.42578125" style="69"/>
    <col min="773" max="773" width="11" style="69" bestFit="1" customWidth="1"/>
    <col min="774" max="1020" width="11.42578125" style="69"/>
    <col min="1021" max="1023" width="3.7109375" style="69" customWidth="1"/>
    <col min="1024" max="1024" width="63.7109375" style="69" customWidth="1"/>
    <col min="1025" max="1025" width="4.7109375" style="69" customWidth="1"/>
    <col min="1026" max="1026" width="15.7109375" style="69" customWidth="1"/>
    <col min="1027" max="1027" width="20.7109375" style="69" customWidth="1"/>
    <col min="1028" max="1028" width="11.42578125" style="69"/>
    <col min="1029" max="1029" width="11" style="69" bestFit="1" customWidth="1"/>
    <col min="1030" max="1276" width="11.42578125" style="69"/>
    <col min="1277" max="1279" width="3.7109375" style="69" customWidth="1"/>
    <col min="1280" max="1280" width="63.7109375" style="69" customWidth="1"/>
    <col min="1281" max="1281" width="4.7109375" style="69" customWidth="1"/>
    <col min="1282" max="1282" width="15.7109375" style="69" customWidth="1"/>
    <col min="1283" max="1283" width="20.7109375" style="69" customWidth="1"/>
    <col min="1284" max="1284" width="11.42578125" style="69"/>
    <col min="1285" max="1285" width="11" style="69" bestFit="1" customWidth="1"/>
    <col min="1286" max="1532" width="11.42578125" style="69"/>
    <col min="1533" max="1535" width="3.7109375" style="69" customWidth="1"/>
    <col min="1536" max="1536" width="63.7109375" style="69" customWidth="1"/>
    <col min="1537" max="1537" width="4.7109375" style="69" customWidth="1"/>
    <col min="1538" max="1538" width="15.7109375" style="69" customWidth="1"/>
    <col min="1539" max="1539" width="20.7109375" style="69" customWidth="1"/>
    <col min="1540" max="1540" width="11.42578125" style="69"/>
    <col min="1541" max="1541" width="11" style="69" bestFit="1" customWidth="1"/>
    <col min="1542" max="1788" width="11.42578125" style="69"/>
    <col min="1789" max="1791" width="3.7109375" style="69" customWidth="1"/>
    <col min="1792" max="1792" width="63.7109375" style="69" customWidth="1"/>
    <col min="1793" max="1793" width="4.7109375" style="69" customWidth="1"/>
    <col min="1794" max="1794" width="15.7109375" style="69" customWidth="1"/>
    <col min="1795" max="1795" width="20.7109375" style="69" customWidth="1"/>
    <col min="1796" max="1796" width="11.42578125" style="69"/>
    <col min="1797" max="1797" width="11" style="69" bestFit="1" customWidth="1"/>
    <col min="1798" max="2044" width="11.42578125" style="69"/>
    <col min="2045" max="2047" width="3.7109375" style="69" customWidth="1"/>
    <col min="2048" max="2048" width="63.7109375" style="69" customWidth="1"/>
    <col min="2049" max="2049" width="4.7109375" style="69" customWidth="1"/>
    <col min="2050" max="2050" width="15.7109375" style="69" customWidth="1"/>
    <col min="2051" max="2051" width="20.7109375" style="69" customWidth="1"/>
    <col min="2052" max="2052" width="11.42578125" style="69"/>
    <col min="2053" max="2053" width="11" style="69" bestFit="1" customWidth="1"/>
    <col min="2054" max="2300" width="11.42578125" style="69"/>
    <col min="2301" max="2303" width="3.7109375" style="69" customWidth="1"/>
    <col min="2304" max="2304" width="63.7109375" style="69" customWidth="1"/>
    <col min="2305" max="2305" width="4.7109375" style="69" customWidth="1"/>
    <col min="2306" max="2306" width="15.7109375" style="69" customWidth="1"/>
    <col min="2307" max="2307" width="20.7109375" style="69" customWidth="1"/>
    <col min="2308" max="2308" width="11.42578125" style="69"/>
    <col min="2309" max="2309" width="11" style="69" bestFit="1" customWidth="1"/>
    <col min="2310" max="2556" width="11.42578125" style="69"/>
    <col min="2557" max="2559" width="3.7109375" style="69" customWidth="1"/>
    <col min="2560" max="2560" width="63.7109375" style="69" customWidth="1"/>
    <col min="2561" max="2561" width="4.7109375" style="69" customWidth="1"/>
    <col min="2562" max="2562" width="15.7109375" style="69" customWidth="1"/>
    <col min="2563" max="2563" width="20.7109375" style="69" customWidth="1"/>
    <col min="2564" max="2564" width="11.42578125" style="69"/>
    <col min="2565" max="2565" width="11" style="69" bestFit="1" customWidth="1"/>
    <col min="2566" max="2812" width="11.42578125" style="69"/>
    <col min="2813" max="2815" width="3.7109375" style="69" customWidth="1"/>
    <col min="2816" max="2816" width="63.7109375" style="69" customWidth="1"/>
    <col min="2817" max="2817" width="4.7109375" style="69" customWidth="1"/>
    <col min="2818" max="2818" width="15.7109375" style="69" customWidth="1"/>
    <col min="2819" max="2819" width="20.7109375" style="69" customWidth="1"/>
    <col min="2820" max="2820" width="11.42578125" style="69"/>
    <col min="2821" max="2821" width="11" style="69" bestFit="1" customWidth="1"/>
    <col min="2822" max="3068" width="11.42578125" style="69"/>
    <col min="3069" max="3071" width="3.7109375" style="69" customWidth="1"/>
    <col min="3072" max="3072" width="63.7109375" style="69" customWidth="1"/>
    <col min="3073" max="3073" width="4.7109375" style="69" customWidth="1"/>
    <col min="3074" max="3074" width="15.7109375" style="69" customWidth="1"/>
    <col min="3075" max="3075" width="20.7109375" style="69" customWidth="1"/>
    <col min="3076" max="3076" width="11.42578125" style="69"/>
    <col min="3077" max="3077" width="11" style="69" bestFit="1" customWidth="1"/>
    <col min="3078" max="3324" width="11.42578125" style="69"/>
    <col min="3325" max="3327" width="3.7109375" style="69" customWidth="1"/>
    <col min="3328" max="3328" width="63.7109375" style="69" customWidth="1"/>
    <col min="3329" max="3329" width="4.7109375" style="69" customWidth="1"/>
    <col min="3330" max="3330" width="15.7109375" style="69" customWidth="1"/>
    <col min="3331" max="3331" width="20.7109375" style="69" customWidth="1"/>
    <col min="3332" max="3332" width="11.42578125" style="69"/>
    <col min="3333" max="3333" width="11" style="69" bestFit="1" customWidth="1"/>
    <col min="3334" max="3580" width="11.42578125" style="69"/>
    <col min="3581" max="3583" width="3.7109375" style="69" customWidth="1"/>
    <col min="3584" max="3584" width="63.7109375" style="69" customWidth="1"/>
    <col min="3585" max="3585" width="4.7109375" style="69" customWidth="1"/>
    <col min="3586" max="3586" width="15.7109375" style="69" customWidth="1"/>
    <col min="3587" max="3587" width="20.7109375" style="69" customWidth="1"/>
    <col min="3588" max="3588" width="11.42578125" style="69"/>
    <col min="3589" max="3589" width="11" style="69" bestFit="1" customWidth="1"/>
    <col min="3590" max="3836" width="11.42578125" style="69"/>
    <col min="3837" max="3839" width="3.7109375" style="69" customWidth="1"/>
    <col min="3840" max="3840" width="63.7109375" style="69" customWidth="1"/>
    <col min="3841" max="3841" width="4.7109375" style="69" customWidth="1"/>
    <col min="3842" max="3842" width="15.7109375" style="69" customWidth="1"/>
    <col min="3843" max="3843" width="20.7109375" style="69" customWidth="1"/>
    <col min="3844" max="3844" width="11.42578125" style="69"/>
    <col min="3845" max="3845" width="11" style="69" bestFit="1" customWidth="1"/>
    <col min="3846" max="4092" width="11.42578125" style="69"/>
    <col min="4093" max="4095" width="3.7109375" style="69" customWidth="1"/>
    <col min="4096" max="4096" width="63.7109375" style="69" customWidth="1"/>
    <col min="4097" max="4097" width="4.7109375" style="69" customWidth="1"/>
    <col min="4098" max="4098" width="15.7109375" style="69" customWidth="1"/>
    <col min="4099" max="4099" width="20.7109375" style="69" customWidth="1"/>
    <col min="4100" max="4100" width="11.42578125" style="69"/>
    <col min="4101" max="4101" width="11" style="69" bestFit="1" customWidth="1"/>
    <col min="4102" max="4348" width="11.42578125" style="69"/>
    <col min="4349" max="4351" width="3.7109375" style="69" customWidth="1"/>
    <col min="4352" max="4352" width="63.7109375" style="69" customWidth="1"/>
    <col min="4353" max="4353" width="4.7109375" style="69" customWidth="1"/>
    <col min="4354" max="4354" width="15.7109375" style="69" customWidth="1"/>
    <col min="4355" max="4355" width="20.7109375" style="69" customWidth="1"/>
    <col min="4356" max="4356" width="11.42578125" style="69"/>
    <col min="4357" max="4357" width="11" style="69" bestFit="1" customWidth="1"/>
    <col min="4358" max="4604" width="11.42578125" style="69"/>
    <col min="4605" max="4607" width="3.7109375" style="69" customWidth="1"/>
    <col min="4608" max="4608" width="63.7109375" style="69" customWidth="1"/>
    <col min="4609" max="4609" width="4.7109375" style="69" customWidth="1"/>
    <col min="4610" max="4610" width="15.7109375" style="69" customWidth="1"/>
    <col min="4611" max="4611" width="20.7109375" style="69" customWidth="1"/>
    <col min="4612" max="4612" width="11.42578125" style="69"/>
    <col min="4613" max="4613" width="11" style="69" bestFit="1" customWidth="1"/>
    <col min="4614" max="4860" width="11.42578125" style="69"/>
    <col min="4861" max="4863" width="3.7109375" style="69" customWidth="1"/>
    <col min="4864" max="4864" width="63.7109375" style="69" customWidth="1"/>
    <col min="4865" max="4865" width="4.7109375" style="69" customWidth="1"/>
    <col min="4866" max="4866" width="15.7109375" style="69" customWidth="1"/>
    <col min="4867" max="4867" width="20.7109375" style="69" customWidth="1"/>
    <col min="4868" max="4868" width="11.42578125" style="69"/>
    <col min="4869" max="4869" width="11" style="69" bestFit="1" customWidth="1"/>
    <col min="4870" max="5116" width="11.42578125" style="69"/>
    <col min="5117" max="5119" width="3.7109375" style="69" customWidth="1"/>
    <col min="5120" max="5120" width="63.7109375" style="69" customWidth="1"/>
    <col min="5121" max="5121" width="4.7109375" style="69" customWidth="1"/>
    <col min="5122" max="5122" width="15.7109375" style="69" customWidth="1"/>
    <col min="5123" max="5123" width="20.7109375" style="69" customWidth="1"/>
    <col min="5124" max="5124" width="11.42578125" style="69"/>
    <col min="5125" max="5125" width="11" style="69" bestFit="1" customWidth="1"/>
    <col min="5126" max="5372" width="11.42578125" style="69"/>
    <col min="5373" max="5375" width="3.7109375" style="69" customWidth="1"/>
    <col min="5376" max="5376" width="63.7109375" style="69" customWidth="1"/>
    <col min="5377" max="5377" width="4.7109375" style="69" customWidth="1"/>
    <col min="5378" max="5378" width="15.7109375" style="69" customWidth="1"/>
    <col min="5379" max="5379" width="20.7109375" style="69" customWidth="1"/>
    <col min="5380" max="5380" width="11.42578125" style="69"/>
    <col min="5381" max="5381" width="11" style="69" bestFit="1" customWidth="1"/>
    <col min="5382" max="5628" width="11.42578125" style="69"/>
    <col min="5629" max="5631" width="3.7109375" style="69" customWidth="1"/>
    <col min="5632" max="5632" width="63.7109375" style="69" customWidth="1"/>
    <col min="5633" max="5633" width="4.7109375" style="69" customWidth="1"/>
    <col min="5634" max="5634" width="15.7109375" style="69" customWidth="1"/>
    <col min="5635" max="5635" width="20.7109375" style="69" customWidth="1"/>
    <col min="5636" max="5636" width="11.42578125" style="69"/>
    <col min="5637" max="5637" width="11" style="69" bestFit="1" customWidth="1"/>
    <col min="5638" max="5884" width="11.42578125" style="69"/>
    <col min="5885" max="5887" width="3.7109375" style="69" customWidth="1"/>
    <col min="5888" max="5888" width="63.7109375" style="69" customWidth="1"/>
    <col min="5889" max="5889" width="4.7109375" style="69" customWidth="1"/>
    <col min="5890" max="5890" width="15.7109375" style="69" customWidth="1"/>
    <col min="5891" max="5891" width="20.7109375" style="69" customWidth="1"/>
    <col min="5892" max="5892" width="11.42578125" style="69"/>
    <col min="5893" max="5893" width="11" style="69" bestFit="1" customWidth="1"/>
    <col min="5894" max="6140" width="11.42578125" style="69"/>
    <col min="6141" max="6143" width="3.7109375" style="69" customWidth="1"/>
    <col min="6144" max="6144" width="63.7109375" style="69" customWidth="1"/>
    <col min="6145" max="6145" width="4.7109375" style="69" customWidth="1"/>
    <col min="6146" max="6146" width="15.7109375" style="69" customWidth="1"/>
    <col min="6147" max="6147" width="20.7109375" style="69" customWidth="1"/>
    <col min="6148" max="6148" width="11.42578125" style="69"/>
    <col min="6149" max="6149" width="11" style="69" bestFit="1" customWidth="1"/>
    <col min="6150" max="6396" width="11.42578125" style="69"/>
    <col min="6397" max="6399" width="3.7109375" style="69" customWidth="1"/>
    <col min="6400" max="6400" width="63.7109375" style="69" customWidth="1"/>
    <col min="6401" max="6401" width="4.7109375" style="69" customWidth="1"/>
    <col min="6402" max="6402" width="15.7109375" style="69" customWidth="1"/>
    <col min="6403" max="6403" width="20.7109375" style="69" customWidth="1"/>
    <col min="6404" max="6404" width="11.42578125" style="69"/>
    <col min="6405" max="6405" width="11" style="69" bestFit="1" customWidth="1"/>
    <col min="6406" max="6652" width="11.42578125" style="69"/>
    <col min="6653" max="6655" width="3.7109375" style="69" customWidth="1"/>
    <col min="6656" max="6656" width="63.7109375" style="69" customWidth="1"/>
    <col min="6657" max="6657" width="4.7109375" style="69" customWidth="1"/>
    <col min="6658" max="6658" width="15.7109375" style="69" customWidth="1"/>
    <col min="6659" max="6659" width="20.7109375" style="69" customWidth="1"/>
    <col min="6660" max="6660" width="11.42578125" style="69"/>
    <col min="6661" max="6661" width="11" style="69" bestFit="1" customWidth="1"/>
    <col min="6662" max="6908" width="11.42578125" style="69"/>
    <col min="6909" max="6911" width="3.7109375" style="69" customWidth="1"/>
    <col min="6912" max="6912" width="63.7109375" style="69" customWidth="1"/>
    <col min="6913" max="6913" width="4.7109375" style="69" customWidth="1"/>
    <col min="6914" max="6914" width="15.7109375" style="69" customWidth="1"/>
    <col min="6915" max="6915" width="20.7109375" style="69" customWidth="1"/>
    <col min="6916" max="6916" width="11.42578125" style="69"/>
    <col min="6917" max="6917" width="11" style="69" bestFit="1" customWidth="1"/>
    <col min="6918" max="7164" width="11.42578125" style="69"/>
    <col min="7165" max="7167" width="3.7109375" style="69" customWidth="1"/>
    <col min="7168" max="7168" width="63.7109375" style="69" customWidth="1"/>
    <col min="7169" max="7169" width="4.7109375" style="69" customWidth="1"/>
    <col min="7170" max="7170" width="15.7109375" style="69" customWidth="1"/>
    <col min="7171" max="7171" width="20.7109375" style="69" customWidth="1"/>
    <col min="7172" max="7172" width="11.42578125" style="69"/>
    <col min="7173" max="7173" width="11" style="69" bestFit="1" customWidth="1"/>
    <col min="7174" max="7420" width="11.42578125" style="69"/>
    <col min="7421" max="7423" width="3.7109375" style="69" customWidth="1"/>
    <col min="7424" max="7424" width="63.7109375" style="69" customWidth="1"/>
    <col min="7425" max="7425" width="4.7109375" style="69" customWidth="1"/>
    <col min="7426" max="7426" width="15.7109375" style="69" customWidth="1"/>
    <col min="7427" max="7427" width="20.7109375" style="69" customWidth="1"/>
    <col min="7428" max="7428" width="11.42578125" style="69"/>
    <col min="7429" max="7429" width="11" style="69" bestFit="1" customWidth="1"/>
    <col min="7430" max="7676" width="11.42578125" style="69"/>
    <col min="7677" max="7679" width="3.7109375" style="69" customWidth="1"/>
    <col min="7680" max="7680" width="63.7109375" style="69" customWidth="1"/>
    <col min="7681" max="7681" width="4.7109375" style="69" customWidth="1"/>
    <col min="7682" max="7682" width="15.7109375" style="69" customWidth="1"/>
    <col min="7683" max="7683" width="20.7109375" style="69" customWidth="1"/>
    <col min="7684" max="7684" width="11.42578125" style="69"/>
    <col min="7685" max="7685" width="11" style="69" bestFit="1" customWidth="1"/>
    <col min="7686" max="7932" width="11.42578125" style="69"/>
    <col min="7933" max="7935" width="3.7109375" style="69" customWidth="1"/>
    <col min="7936" max="7936" width="63.7109375" style="69" customWidth="1"/>
    <col min="7937" max="7937" width="4.7109375" style="69" customWidth="1"/>
    <col min="7938" max="7938" width="15.7109375" style="69" customWidth="1"/>
    <col min="7939" max="7939" width="20.7109375" style="69" customWidth="1"/>
    <col min="7940" max="7940" width="11.42578125" style="69"/>
    <col min="7941" max="7941" width="11" style="69" bestFit="1" customWidth="1"/>
    <col min="7942" max="8188" width="11.42578125" style="69"/>
    <col min="8189" max="8191" width="3.7109375" style="69" customWidth="1"/>
    <col min="8192" max="8192" width="63.7109375" style="69" customWidth="1"/>
    <col min="8193" max="8193" width="4.7109375" style="69" customWidth="1"/>
    <col min="8194" max="8194" width="15.7109375" style="69" customWidth="1"/>
    <col min="8195" max="8195" width="20.7109375" style="69" customWidth="1"/>
    <col min="8196" max="8196" width="11.42578125" style="69"/>
    <col min="8197" max="8197" width="11" style="69" bestFit="1" customWidth="1"/>
    <col min="8198" max="8444" width="11.42578125" style="69"/>
    <col min="8445" max="8447" width="3.7109375" style="69" customWidth="1"/>
    <col min="8448" max="8448" width="63.7109375" style="69" customWidth="1"/>
    <col min="8449" max="8449" width="4.7109375" style="69" customWidth="1"/>
    <col min="8450" max="8450" width="15.7109375" style="69" customWidth="1"/>
    <col min="8451" max="8451" width="20.7109375" style="69" customWidth="1"/>
    <col min="8452" max="8452" width="11.42578125" style="69"/>
    <col min="8453" max="8453" width="11" style="69" bestFit="1" customWidth="1"/>
    <col min="8454" max="8700" width="11.42578125" style="69"/>
    <col min="8701" max="8703" width="3.7109375" style="69" customWidth="1"/>
    <col min="8704" max="8704" width="63.7109375" style="69" customWidth="1"/>
    <col min="8705" max="8705" width="4.7109375" style="69" customWidth="1"/>
    <col min="8706" max="8706" width="15.7109375" style="69" customWidth="1"/>
    <col min="8707" max="8707" width="20.7109375" style="69" customWidth="1"/>
    <col min="8708" max="8708" width="11.42578125" style="69"/>
    <col min="8709" max="8709" width="11" style="69" bestFit="1" customWidth="1"/>
    <col min="8710" max="8956" width="11.42578125" style="69"/>
    <col min="8957" max="8959" width="3.7109375" style="69" customWidth="1"/>
    <col min="8960" max="8960" width="63.7109375" style="69" customWidth="1"/>
    <col min="8961" max="8961" width="4.7109375" style="69" customWidth="1"/>
    <col min="8962" max="8962" width="15.7109375" style="69" customWidth="1"/>
    <col min="8963" max="8963" width="20.7109375" style="69" customWidth="1"/>
    <col min="8964" max="8964" width="11.42578125" style="69"/>
    <col min="8965" max="8965" width="11" style="69" bestFit="1" customWidth="1"/>
    <col min="8966" max="9212" width="11.42578125" style="69"/>
    <col min="9213" max="9215" width="3.7109375" style="69" customWidth="1"/>
    <col min="9216" max="9216" width="63.7109375" style="69" customWidth="1"/>
    <col min="9217" max="9217" width="4.7109375" style="69" customWidth="1"/>
    <col min="9218" max="9218" width="15.7109375" style="69" customWidth="1"/>
    <col min="9219" max="9219" width="20.7109375" style="69" customWidth="1"/>
    <col min="9220" max="9220" width="11.42578125" style="69"/>
    <col min="9221" max="9221" width="11" style="69" bestFit="1" customWidth="1"/>
    <col min="9222" max="9468" width="11.42578125" style="69"/>
    <col min="9469" max="9471" width="3.7109375" style="69" customWidth="1"/>
    <col min="9472" max="9472" width="63.7109375" style="69" customWidth="1"/>
    <col min="9473" max="9473" width="4.7109375" style="69" customWidth="1"/>
    <col min="9474" max="9474" width="15.7109375" style="69" customWidth="1"/>
    <col min="9475" max="9475" width="20.7109375" style="69" customWidth="1"/>
    <col min="9476" max="9476" width="11.42578125" style="69"/>
    <col min="9477" max="9477" width="11" style="69" bestFit="1" customWidth="1"/>
    <col min="9478" max="9724" width="11.42578125" style="69"/>
    <col min="9725" max="9727" width="3.7109375" style="69" customWidth="1"/>
    <col min="9728" max="9728" width="63.7109375" style="69" customWidth="1"/>
    <col min="9729" max="9729" width="4.7109375" style="69" customWidth="1"/>
    <col min="9730" max="9730" width="15.7109375" style="69" customWidth="1"/>
    <col min="9731" max="9731" width="20.7109375" style="69" customWidth="1"/>
    <col min="9732" max="9732" width="11.42578125" style="69"/>
    <col min="9733" max="9733" width="11" style="69" bestFit="1" customWidth="1"/>
    <col min="9734" max="9980" width="11.42578125" style="69"/>
    <col min="9981" max="9983" width="3.7109375" style="69" customWidth="1"/>
    <col min="9984" max="9984" width="63.7109375" style="69" customWidth="1"/>
    <col min="9985" max="9985" width="4.7109375" style="69" customWidth="1"/>
    <col min="9986" max="9986" width="15.7109375" style="69" customWidth="1"/>
    <col min="9987" max="9987" width="20.7109375" style="69" customWidth="1"/>
    <col min="9988" max="9988" width="11.42578125" style="69"/>
    <col min="9989" max="9989" width="11" style="69" bestFit="1" customWidth="1"/>
    <col min="9990" max="10236" width="11.42578125" style="69"/>
    <col min="10237" max="10239" width="3.7109375" style="69" customWidth="1"/>
    <col min="10240" max="10240" width="63.7109375" style="69" customWidth="1"/>
    <col min="10241" max="10241" width="4.7109375" style="69" customWidth="1"/>
    <col min="10242" max="10242" width="15.7109375" style="69" customWidth="1"/>
    <col min="10243" max="10243" width="20.7109375" style="69" customWidth="1"/>
    <col min="10244" max="10244" width="11.42578125" style="69"/>
    <col min="10245" max="10245" width="11" style="69" bestFit="1" customWidth="1"/>
    <col min="10246" max="10492" width="11.42578125" style="69"/>
    <col min="10493" max="10495" width="3.7109375" style="69" customWidth="1"/>
    <col min="10496" max="10496" width="63.7109375" style="69" customWidth="1"/>
    <col min="10497" max="10497" width="4.7109375" style="69" customWidth="1"/>
    <col min="10498" max="10498" width="15.7109375" style="69" customWidth="1"/>
    <col min="10499" max="10499" width="20.7109375" style="69" customWidth="1"/>
    <col min="10500" max="10500" width="11.42578125" style="69"/>
    <col min="10501" max="10501" width="11" style="69" bestFit="1" customWidth="1"/>
    <col min="10502" max="10748" width="11.42578125" style="69"/>
    <col min="10749" max="10751" width="3.7109375" style="69" customWidth="1"/>
    <col min="10752" max="10752" width="63.7109375" style="69" customWidth="1"/>
    <col min="10753" max="10753" width="4.7109375" style="69" customWidth="1"/>
    <col min="10754" max="10754" width="15.7109375" style="69" customWidth="1"/>
    <col min="10755" max="10755" width="20.7109375" style="69" customWidth="1"/>
    <col min="10756" max="10756" width="11.42578125" style="69"/>
    <col min="10757" max="10757" width="11" style="69" bestFit="1" customWidth="1"/>
    <col min="10758" max="11004" width="11.42578125" style="69"/>
    <col min="11005" max="11007" width="3.7109375" style="69" customWidth="1"/>
    <col min="11008" max="11008" width="63.7109375" style="69" customWidth="1"/>
    <col min="11009" max="11009" width="4.7109375" style="69" customWidth="1"/>
    <col min="11010" max="11010" width="15.7109375" style="69" customWidth="1"/>
    <col min="11011" max="11011" width="20.7109375" style="69" customWidth="1"/>
    <col min="11012" max="11012" width="11.42578125" style="69"/>
    <col min="11013" max="11013" width="11" style="69" bestFit="1" customWidth="1"/>
    <col min="11014" max="11260" width="11.42578125" style="69"/>
    <col min="11261" max="11263" width="3.7109375" style="69" customWidth="1"/>
    <col min="11264" max="11264" width="63.7109375" style="69" customWidth="1"/>
    <col min="11265" max="11265" width="4.7109375" style="69" customWidth="1"/>
    <col min="11266" max="11266" width="15.7109375" style="69" customWidth="1"/>
    <col min="11267" max="11267" width="20.7109375" style="69" customWidth="1"/>
    <col min="11268" max="11268" width="11.42578125" style="69"/>
    <col min="11269" max="11269" width="11" style="69" bestFit="1" customWidth="1"/>
    <col min="11270" max="11516" width="11.42578125" style="69"/>
    <col min="11517" max="11519" width="3.7109375" style="69" customWidth="1"/>
    <col min="11520" max="11520" width="63.7109375" style="69" customWidth="1"/>
    <col min="11521" max="11521" width="4.7109375" style="69" customWidth="1"/>
    <col min="11522" max="11522" width="15.7109375" style="69" customWidth="1"/>
    <col min="11523" max="11523" width="20.7109375" style="69" customWidth="1"/>
    <col min="11524" max="11524" width="11.42578125" style="69"/>
    <col min="11525" max="11525" width="11" style="69" bestFit="1" customWidth="1"/>
    <col min="11526" max="11772" width="11.42578125" style="69"/>
    <col min="11773" max="11775" width="3.7109375" style="69" customWidth="1"/>
    <col min="11776" max="11776" width="63.7109375" style="69" customWidth="1"/>
    <col min="11777" max="11777" width="4.7109375" style="69" customWidth="1"/>
    <col min="11778" max="11778" width="15.7109375" style="69" customWidth="1"/>
    <col min="11779" max="11779" width="20.7109375" style="69" customWidth="1"/>
    <col min="11780" max="11780" width="11.42578125" style="69"/>
    <col min="11781" max="11781" width="11" style="69" bestFit="1" customWidth="1"/>
    <col min="11782" max="12028" width="11.42578125" style="69"/>
    <col min="12029" max="12031" width="3.7109375" style="69" customWidth="1"/>
    <col min="12032" max="12032" width="63.7109375" style="69" customWidth="1"/>
    <col min="12033" max="12033" width="4.7109375" style="69" customWidth="1"/>
    <col min="12034" max="12034" width="15.7109375" style="69" customWidth="1"/>
    <col min="12035" max="12035" width="20.7109375" style="69" customWidth="1"/>
    <col min="12036" max="12036" width="11.42578125" style="69"/>
    <col min="12037" max="12037" width="11" style="69" bestFit="1" customWidth="1"/>
    <col min="12038" max="12284" width="11.42578125" style="69"/>
    <col min="12285" max="12287" width="3.7109375" style="69" customWidth="1"/>
    <col min="12288" max="12288" width="63.7109375" style="69" customWidth="1"/>
    <col min="12289" max="12289" width="4.7109375" style="69" customWidth="1"/>
    <col min="12290" max="12290" width="15.7109375" style="69" customWidth="1"/>
    <col min="12291" max="12291" width="20.7109375" style="69" customWidth="1"/>
    <col min="12292" max="12292" width="11.42578125" style="69"/>
    <col min="12293" max="12293" width="11" style="69" bestFit="1" customWidth="1"/>
    <col min="12294" max="12540" width="11.42578125" style="69"/>
    <col min="12541" max="12543" width="3.7109375" style="69" customWidth="1"/>
    <col min="12544" max="12544" width="63.7109375" style="69" customWidth="1"/>
    <col min="12545" max="12545" width="4.7109375" style="69" customWidth="1"/>
    <col min="12546" max="12546" width="15.7109375" style="69" customWidth="1"/>
    <col min="12547" max="12547" width="20.7109375" style="69" customWidth="1"/>
    <col min="12548" max="12548" width="11.42578125" style="69"/>
    <col min="12549" max="12549" width="11" style="69" bestFit="1" customWidth="1"/>
    <col min="12550" max="12796" width="11.42578125" style="69"/>
    <col min="12797" max="12799" width="3.7109375" style="69" customWidth="1"/>
    <col min="12800" max="12800" width="63.7109375" style="69" customWidth="1"/>
    <col min="12801" max="12801" width="4.7109375" style="69" customWidth="1"/>
    <col min="12802" max="12802" width="15.7109375" style="69" customWidth="1"/>
    <col min="12803" max="12803" width="20.7109375" style="69" customWidth="1"/>
    <col min="12804" max="12804" width="11.42578125" style="69"/>
    <col min="12805" max="12805" width="11" style="69" bestFit="1" customWidth="1"/>
    <col min="12806" max="13052" width="11.42578125" style="69"/>
    <col min="13053" max="13055" width="3.7109375" style="69" customWidth="1"/>
    <col min="13056" max="13056" width="63.7109375" style="69" customWidth="1"/>
    <col min="13057" max="13057" width="4.7109375" style="69" customWidth="1"/>
    <col min="13058" max="13058" width="15.7109375" style="69" customWidth="1"/>
    <col min="13059" max="13059" width="20.7109375" style="69" customWidth="1"/>
    <col min="13060" max="13060" width="11.42578125" style="69"/>
    <col min="13061" max="13061" width="11" style="69" bestFit="1" customWidth="1"/>
    <col min="13062" max="13308" width="11.42578125" style="69"/>
    <col min="13309" max="13311" width="3.7109375" style="69" customWidth="1"/>
    <col min="13312" max="13312" width="63.7109375" style="69" customWidth="1"/>
    <col min="13313" max="13313" width="4.7109375" style="69" customWidth="1"/>
    <col min="13314" max="13314" width="15.7109375" style="69" customWidth="1"/>
    <col min="13315" max="13315" width="20.7109375" style="69" customWidth="1"/>
    <col min="13316" max="13316" width="11.42578125" style="69"/>
    <col min="13317" max="13317" width="11" style="69" bestFit="1" customWidth="1"/>
    <col min="13318" max="13564" width="11.42578125" style="69"/>
    <col min="13565" max="13567" width="3.7109375" style="69" customWidth="1"/>
    <col min="13568" max="13568" width="63.7109375" style="69" customWidth="1"/>
    <col min="13569" max="13569" width="4.7109375" style="69" customWidth="1"/>
    <col min="13570" max="13570" width="15.7109375" style="69" customWidth="1"/>
    <col min="13571" max="13571" width="20.7109375" style="69" customWidth="1"/>
    <col min="13572" max="13572" width="11.42578125" style="69"/>
    <col min="13573" max="13573" width="11" style="69" bestFit="1" customWidth="1"/>
    <col min="13574" max="13820" width="11.42578125" style="69"/>
    <col min="13821" max="13823" width="3.7109375" style="69" customWidth="1"/>
    <col min="13824" max="13824" width="63.7109375" style="69" customWidth="1"/>
    <col min="13825" max="13825" width="4.7109375" style="69" customWidth="1"/>
    <col min="13826" max="13826" width="15.7109375" style="69" customWidth="1"/>
    <col min="13827" max="13827" width="20.7109375" style="69" customWidth="1"/>
    <col min="13828" max="13828" width="11.42578125" style="69"/>
    <col min="13829" max="13829" width="11" style="69" bestFit="1" customWidth="1"/>
    <col min="13830" max="14076" width="11.42578125" style="69"/>
    <col min="14077" max="14079" width="3.7109375" style="69" customWidth="1"/>
    <col min="14080" max="14080" width="63.7109375" style="69" customWidth="1"/>
    <col min="14081" max="14081" width="4.7109375" style="69" customWidth="1"/>
    <col min="14082" max="14082" width="15.7109375" style="69" customWidth="1"/>
    <col min="14083" max="14083" width="20.7109375" style="69" customWidth="1"/>
    <col min="14084" max="14084" width="11.42578125" style="69"/>
    <col min="14085" max="14085" width="11" style="69" bestFit="1" customWidth="1"/>
    <col min="14086" max="14332" width="11.42578125" style="69"/>
    <col min="14333" max="14335" width="3.7109375" style="69" customWidth="1"/>
    <col min="14336" max="14336" width="63.7109375" style="69" customWidth="1"/>
    <col min="14337" max="14337" width="4.7109375" style="69" customWidth="1"/>
    <col min="14338" max="14338" width="15.7109375" style="69" customWidth="1"/>
    <col min="14339" max="14339" width="20.7109375" style="69" customWidth="1"/>
    <col min="14340" max="14340" width="11.42578125" style="69"/>
    <col min="14341" max="14341" width="11" style="69" bestFit="1" customWidth="1"/>
    <col min="14342" max="14588" width="11.42578125" style="69"/>
    <col min="14589" max="14591" width="3.7109375" style="69" customWidth="1"/>
    <col min="14592" max="14592" width="63.7109375" style="69" customWidth="1"/>
    <col min="14593" max="14593" width="4.7109375" style="69" customWidth="1"/>
    <col min="14594" max="14594" width="15.7109375" style="69" customWidth="1"/>
    <col min="14595" max="14595" width="20.7109375" style="69" customWidth="1"/>
    <col min="14596" max="14596" width="11.42578125" style="69"/>
    <col min="14597" max="14597" width="11" style="69" bestFit="1" customWidth="1"/>
    <col min="14598" max="14844" width="11.42578125" style="69"/>
    <col min="14845" max="14847" width="3.7109375" style="69" customWidth="1"/>
    <col min="14848" max="14848" width="63.7109375" style="69" customWidth="1"/>
    <col min="14849" max="14849" width="4.7109375" style="69" customWidth="1"/>
    <col min="14850" max="14850" width="15.7109375" style="69" customWidth="1"/>
    <col min="14851" max="14851" width="20.7109375" style="69" customWidth="1"/>
    <col min="14852" max="14852" width="11.42578125" style="69"/>
    <col min="14853" max="14853" width="11" style="69" bestFit="1" customWidth="1"/>
    <col min="14854" max="15100" width="11.42578125" style="69"/>
    <col min="15101" max="15103" width="3.7109375" style="69" customWidth="1"/>
    <col min="15104" max="15104" width="63.7109375" style="69" customWidth="1"/>
    <col min="15105" max="15105" width="4.7109375" style="69" customWidth="1"/>
    <col min="15106" max="15106" width="15.7109375" style="69" customWidth="1"/>
    <col min="15107" max="15107" width="20.7109375" style="69" customWidth="1"/>
    <col min="15108" max="15108" width="11.42578125" style="69"/>
    <col min="15109" max="15109" width="11" style="69" bestFit="1" customWidth="1"/>
    <col min="15110" max="15356" width="11.42578125" style="69"/>
    <col min="15357" max="15359" width="3.7109375" style="69" customWidth="1"/>
    <col min="15360" max="15360" width="63.7109375" style="69" customWidth="1"/>
    <col min="15361" max="15361" width="4.7109375" style="69" customWidth="1"/>
    <col min="15362" max="15362" width="15.7109375" style="69" customWidth="1"/>
    <col min="15363" max="15363" width="20.7109375" style="69" customWidth="1"/>
    <col min="15364" max="15364" width="11.42578125" style="69"/>
    <col min="15365" max="15365" width="11" style="69" bestFit="1" customWidth="1"/>
    <col min="15366" max="15612" width="11.42578125" style="69"/>
    <col min="15613" max="15615" width="3.7109375" style="69" customWidth="1"/>
    <col min="15616" max="15616" width="63.7109375" style="69" customWidth="1"/>
    <col min="15617" max="15617" width="4.7109375" style="69" customWidth="1"/>
    <col min="15618" max="15618" width="15.7109375" style="69" customWidth="1"/>
    <col min="15619" max="15619" width="20.7109375" style="69" customWidth="1"/>
    <col min="15620" max="15620" width="11.42578125" style="69"/>
    <col min="15621" max="15621" width="11" style="69" bestFit="1" customWidth="1"/>
    <col min="15622" max="15868" width="11.42578125" style="69"/>
    <col min="15869" max="15871" width="3.7109375" style="69" customWidth="1"/>
    <col min="15872" max="15872" width="63.7109375" style="69" customWidth="1"/>
    <col min="15873" max="15873" width="4.7109375" style="69" customWidth="1"/>
    <col min="15874" max="15874" width="15.7109375" style="69" customWidth="1"/>
    <col min="15875" max="15875" width="20.7109375" style="69" customWidth="1"/>
    <col min="15876" max="15876" width="11.42578125" style="69"/>
    <col min="15877" max="15877" width="11" style="69" bestFit="1" customWidth="1"/>
    <col min="15878" max="16124" width="11.42578125" style="69"/>
    <col min="16125" max="16127" width="3.7109375" style="69" customWidth="1"/>
    <col min="16128" max="16128" width="63.7109375" style="69" customWidth="1"/>
    <col min="16129" max="16129" width="4.7109375" style="69" customWidth="1"/>
    <col min="16130" max="16130" width="15.7109375" style="69" customWidth="1"/>
    <col min="16131" max="16131" width="20.7109375" style="69" customWidth="1"/>
    <col min="16132" max="16132" width="11.42578125" style="69"/>
    <col min="16133" max="16133" width="11" style="69" bestFit="1" customWidth="1"/>
    <col min="16134" max="16384" width="11.42578125" style="69"/>
  </cols>
  <sheetData>
    <row r="1" spans="1:7" ht="42.4" customHeight="1" x14ac:dyDescent="0.25">
      <c r="A1" s="144" t="s">
        <v>451</v>
      </c>
      <c r="B1" s="145"/>
      <c r="C1" s="145"/>
    </row>
    <row r="2" spans="1:7" ht="31.5" x14ac:dyDescent="0.25">
      <c r="A2" s="76" t="s">
        <v>149</v>
      </c>
      <c r="B2" s="76" t="s">
        <v>452</v>
      </c>
      <c r="C2" s="77" t="s">
        <v>453</v>
      </c>
    </row>
    <row r="3" spans="1:7" ht="24" customHeight="1" x14ac:dyDescent="0.25">
      <c r="A3" s="73"/>
      <c r="B3" s="74"/>
      <c r="C3" s="75"/>
    </row>
    <row r="4" spans="1:7" ht="31.9" customHeight="1" x14ac:dyDescent="0.25">
      <c r="A4" s="73">
        <v>1</v>
      </c>
      <c r="B4" s="74" t="s">
        <v>454</v>
      </c>
      <c r="C4" s="112">
        <v>400000</v>
      </c>
    </row>
    <row r="5" spans="1:7" ht="31.9" customHeight="1" x14ac:dyDescent="0.25">
      <c r="A5" s="73">
        <v>2</v>
      </c>
      <c r="B5" s="74" t="s">
        <v>455</v>
      </c>
      <c r="C5" s="112">
        <f>'Construction of 6+1 Classrooms'!F179</f>
        <v>5743754.2590000005</v>
      </c>
    </row>
    <row r="6" spans="1:7" ht="31.9" customHeight="1" x14ac:dyDescent="0.25">
      <c r="A6" s="73">
        <v>3</v>
      </c>
      <c r="B6" s="74" t="s">
        <v>456</v>
      </c>
      <c r="C6" s="112">
        <f>'Construction of 4+1 Dry Latrine'!F128</f>
        <v>948185.56137500005</v>
      </c>
    </row>
    <row r="7" spans="1:7" ht="31.9" customHeight="1" x14ac:dyDescent="0.25">
      <c r="A7" s="73">
        <v>4</v>
      </c>
      <c r="B7" s="74" t="s">
        <v>457</v>
      </c>
      <c r="C7" s="112">
        <f>'Construction of Hand Washing'!F39</f>
        <v>115332.28064</v>
      </c>
    </row>
    <row r="8" spans="1:7" ht="31.9" customHeight="1" x14ac:dyDescent="0.25">
      <c r="A8" s="73">
        <v>5</v>
      </c>
      <c r="B8" s="74" t="s">
        <v>458</v>
      </c>
      <c r="C8" s="112">
        <f>'Construction of Boundary Wall'!F42</f>
        <v>1805754.473</v>
      </c>
    </row>
    <row r="9" spans="1:7" x14ac:dyDescent="0.25">
      <c r="A9" s="142" t="s">
        <v>459</v>
      </c>
      <c r="B9" s="143"/>
      <c r="C9" s="78">
        <f>SUM(C4:C8)</f>
        <v>9013026.5740150008</v>
      </c>
      <c r="D9" s="113"/>
      <c r="G9" s="70"/>
    </row>
    <row r="10" spans="1:7" x14ac:dyDescent="0.25">
      <c r="A10" s="142" t="s">
        <v>460</v>
      </c>
      <c r="B10" s="143"/>
      <c r="C10" s="78">
        <f>C9*0.1</f>
        <v>901302.65740150015</v>
      </c>
      <c r="G10" s="72"/>
    </row>
    <row r="11" spans="1:7" x14ac:dyDescent="0.25">
      <c r="A11" s="142" t="s">
        <v>461</v>
      </c>
      <c r="B11" s="143"/>
      <c r="C11" s="78">
        <f>10000*80</f>
        <v>800000</v>
      </c>
      <c r="G11" s="72"/>
    </row>
    <row r="12" spans="1:7" x14ac:dyDescent="0.25">
      <c r="A12" s="142" t="s">
        <v>345</v>
      </c>
      <c r="B12" s="143"/>
      <c r="C12" s="78">
        <f>SUM(C9:C11)</f>
        <v>10714329.231416501</v>
      </c>
      <c r="G12" s="72"/>
    </row>
    <row r="13" spans="1:7" x14ac:dyDescent="0.25">
      <c r="G13" s="72"/>
    </row>
    <row r="14" spans="1:7" x14ac:dyDescent="0.25">
      <c r="G14" s="72"/>
    </row>
    <row r="16" spans="1:7" ht="23.45" customHeight="1" x14ac:dyDescent="0.25">
      <c r="A16" s="146" t="s">
        <v>462</v>
      </c>
      <c r="B16" s="146"/>
      <c r="C16" s="146"/>
    </row>
    <row r="17" spans="1:3" x14ac:dyDescent="0.25">
      <c r="A17" s="107" t="s">
        <v>149</v>
      </c>
      <c r="B17" s="107" t="s">
        <v>463</v>
      </c>
      <c r="C17" s="107" t="s">
        <v>464</v>
      </c>
    </row>
    <row r="18" spans="1:3" x14ac:dyDescent="0.25">
      <c r="A18" s="73">
        <v>1</v>
      </c>
      <c r="B18" s="74" t="s">
        <v>465</v>
      </c>
      <c r="C18" s="106">
        <v>1164.7827599999998</v>
      </c>
    </row>
    <row r="19" spans="1:3" x14ac:dyDescent="0.25">
      <c r="A19" s="73">
        <v>2</v>
      </c>
      <c r="B19" s="74" t="s">
        <v>466</v>
      </c>
      <c r="C19" s="106">
        <v>631.68718750000005</v>
      </c>
    </row>
    <row r="20" spans="1:3" x14ac:dyDescent="0.25">
      <c r="A20" s="147" t="s">
        <v>462</v>
      </c>
      <c r="B20" s="148"/>
      <c r="C20" s="108">
        <f>SUM(C18:C19)</f>
        <v>1796.4699474999998</v>
      </c>
    </row>
  </sheetData>
  <mergeCells count="7">
    <mergeCell ref="A9:B9"/>
    <mergeCell ref="A1:C1"/>
    <mergeCell ref="A16:C16"/>
    <mergeCell ref="A20:B20"/>
    <mergeCell ref="A10:B10"/>
    <mergeCell ref="A11:B11"/>
    <mergeCell ref="A12:B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2BE14EEF-8D0D-4BFA-AD66-09C73A5205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97963C-8FCE-4858-8A62-51692751F9DA}">
  <ds:schemaRefs>
    <ds:schemaRef ds:uri="Microsoft.SharePoint.Taxonomy.ContentTypeSync"/>
  </ds:schemaRefs>
</ds:datastoreItem>
</file>

<file path=customXml/itemProps3.xml><?xml version="1.0" encoding="utf-8"?>
<ds:datastoreItem xmlns:ds="http://schemas.openxmlformats.org/officeDocument/2006/customXml" ds:itemID="{14952D8B-B016-4AC7-9B77-1FE57780BD6A}">
  <ds:schemaRefs>
    <ds:schemaRef ds:uri="http://schemas.microsoft.com/sharepoint/events"/>
  </ds:schemaRefs>
</ds:datastoreItem>
</file>

<file path=customXml/itemProps4.xml><?xml version="1.0" encoding="utf-8"?>
<ds:datastoreItem xmlns:ds="http://schemas.openxmlformats.org/officeDocument/2006/customXml" ds:itemID="{0DCAFDEE-548F-4720-AC05-32393D33FA58}">
  <ds:schemaRefs>
    <ds:schemaRef ds:uri="http://schemas.microsoft.com/office/2006/metadata/customXsn"/>
  </ds:schemaRefs>
</ds:datastoreItem>
</file>

<file path=customXml/itemProps5.xml><?xml version="1.0" encoding="utf-8"?>
<ds:datastoreItem xmlns:ds="http://schemas.openxmlformats.org/officeDocument/2006/customXml" ds:itemID="{DD650D6B-97F4-4FEE-A354-34BA81EF67D5}">
  <ds:schemaRefs>
    <ds:schemaRef ds:uri="http://schemas.microsoft.com/sharepoint/v3/contenttype/forms"/>
  </ds:schemaRefs>
</ds:datastoreItem>
</file>

<file path=customXml/itemProps6.xml><?xml version="1.0" encoding="utf-8"?>
<ds:datastoreItem xmlns:ds="http://schemas.openxmlformats.org/officeDocument/2006/customXml" ds:itemID="{C574B374-280A-41D5-9BB8-CE3A04ADE165}">
  <ds:schemaRefs>
    <ds:schemaRef ds:uri="http://purl.org/dc/elements/1.1/"/>
    <ds:schemaRef ds:uri="http://schemas.microsoft.com/office/2006/documentManagement/types"/>
    <ds:schemaRef ds:uri="http://schemas.microsoft.com/office/infopath/2007/PartnerControls"/>
    <ds:schemaRef ds:uri="http://www.w3.org/XML/1998/namespace"/>
    <ds:schemaRef ds:uri="07a416af-e592-49e1-a858-3d785d06642a"/>
    <ds:schemaRef ds:uri="http://schemas.openxmlformats.org/package/2006/metadata/core-properties"/>
    <ds:schemaRef ds:uri="http://purl.org/dc/dcmitype/"/>
    <ds:schemaRef ds:uri="http://purl.org/dc/terms/"/>
    <ds:schemaRef ds:uri="http://schemas.microsoft.com/office/2006/metadata/properties"/>
    <ds:schemaRef ds:uri="http://schemas.microsoft.com/sharepoint/v4"/>
    <ds:schemaRef ds:uri="6fec90c0-2add-4556-8624-8813ffaee4de"/>
    <ds:schemaRef ds:uri="http://schemas.microsoft.com/sharepoint.v3"/>
    <ds:schemaRef ds:uri="ca283e0b-db31-4043-a2ef-b80661bf084a"/>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Detailed Unit Cost Estimates</vt:lpstr>
      <vt:lpstr>Material Costs</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Shafiq</cp:lastModifiedBy>
  <cp:revision/>
  <dcterms:created xsi:type="dcterms:W3CDTF">2023-07-16T07:48:46Z</dcterms:created>
  <dcterms:modified xsi:type="dcterms:W3CDTF">2023-09-17T16:23:04Z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9045200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